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fileSharing readOnlyRecommended="1"/>
  <workbookPr showInkAnnotation="0" defaultThemeVersion="124226"/>
  <mc:AlternateContent xmlns:mc="http://schemas.openxmlformats.org/markup-compatibility/2006">
    <mc:Choice Requires="x15">
      <x15ac:absPath xmlns:x15ac="http://schemas.microsoft.com/office/spreadsheetml/2010/11/ac" url="C:\Users\m.pflug\Downloads\"/>
    </mc:Choice>
  </mc:AlternateContent>
  <xr:revisionPtr revIDLastSave="0" documentId="8_{CD90D4B2-46C7-4664-93DD-D53877A27684}" xr6:coauthVersionLast="47" xr6:coauthVersionMax="47" xr10:uidLastSave="{00000000-0000-0000-0000-000000000000}"/>
  <workbookProtection workbookAlgorithmName="SHA-512" workbookHashValue="OTtfjl2t+MZC8HtRcXK7lZhWHY5fWLsEmRID1EH10cj5m1majF4XEdqHuiPpFqiVqI68ymelQCeAEN1WpDDskg==" workbookSaltValue="UM9jJtwxlTiMGRPx1hwDBg==" workbookSpinCount="100000" lockStructure="1"/>
  <bookViews>
    <workbookView xWindow="28680" yWindow="-6495" windowWidth="29040" windowHeight="15840" xr2:uid="{00000000-000D-0000-FFFF-FFFF00000000}"/>
  </bookViews>
  <sheets>
    <sheet name="LOB 2025 en verder" sheetId="4" r:id="rId1"/>
    <sheet name="Gebruiksaanwijzing" sheetId="3" r:id="rId2"/>
  </sheets>
  <definedNames>
    <definedName name="_xlnm.Print_Area" localSheetId="1">Gebruiksaanwijzing!$B$3:$B$35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4" l="1"/>
  <c r="H31" i="4"/>
  <c r="H32" i="4"/>
  <c r="H34" i="4"/>
  <c r="H35" i="4"/>
  <c r="A12" i="4"/>
  <c r="A11" i="4"/>
  <c r="A10" i="4"/>
  <c r="A9" i="4"/>
  <c r="A8" i="4"/>
  <c r="E12" i="4"/>
  <c r="E11" i="4"/>
  <c r="N8" i="4" l="1"/>
  <c r="N9" i="4" s="1"/>
  <c r="N4" i="4"/>
  <c r="N5" i="4" s="1"/>
  <c r="E10" i="4"/>
  <c r="E9" i="4"/>
  <c r="N10" i="4" l="1"/>
  <c r="N13" i="4" s="1"/>
  <c r="A23" i="4"/>
  <c r="B23" i="4" s="1"/>
  <c r="A24" i="4"/>
  <c r="B24" i="4" s="1"/>
  <c r="A25" i="4"/>
  <c r="A26" i="4"/>
  <c r="B26" i="4" s="1"/>
  <c r="A27" i="4"/>
  <c r="B27" i="4" s="1"/>
  <c r="G27" i="4" s="1"/>
  <c r="A31" i="4"/>
  <c r="O26" i="4" l="1"/>
  <c r="O27" i="4"/>
  <c r="O24" i="4"/>
  <c r="O25" i="4"/>
  <c r="O23" i="4"/>
  <c r="B25" i="4"/>
  <c r="J35" i="4"/>
  <c r="H27" i="4" s="1"/>
  <c r="J34" i="4"/>
  <c r="H26" i="4" s="1"/>
  <c r="J33" i="4"/>
  <c r="H25" i="4" s="1"/>
  <c r="J32" i="4"/>
  <c r="H24" i="4" s="1"/>
  <c r="J31" i="4"/>
  <c r="H23" i="4" s="1"/>
  <c r="A35" i="4"/>
  <c r="A34" i="4"/>
  <c r="A33" i="4"/>
  <c r="A32" i="4"/>
  <c r="C27" i="4"/>
  <c r="C26" i="4"/>
  <c r="E26" i="4" s="1"/>
  <c r="C25" i="4"/>
  <c r="C24" i="4"/>
  <c r="E24" i="4" s="1"/>
  <c r="C23" i="4"/>
  <c r="E8" i="4"/>
  <c r="D25" i="4" l="1"/>
  <c r="E27" i="4"/>
  <c r="D27" i="4"/>
  <c r="D26" i="4"/>
  <c r="D24" i="4"/>
  <c r="E23" i="4"/>
  <c r="D23" i="4"/>
  <c r="E25" i="4"/>
  <c r="D18" i="4"/>
  <c r="G23" i="4" l="1"/>
  <c r="N23" i="4"/>
  <c r="N24" i="4" s="1"/>
  <c r="N25" i="4" s="1"/>
  <c r="N26" i="4" s="1"/>
  <c r="N27" i="4" s="1"/>
  <c r="J23" i="4" l="1"/>
  <c r="G24" i="4" s="1"/>
  <c r="J24" i="4"/>
  <c r="G25" i="4" s="1"/>
  <c r="J25" i="4"/>
  <c r="G26" i="4" s="1"/>
  <c r="J26" i="4"/>
  <c r="J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Erwin Steinmeier</author>
    <author>Joost Visser</author>
  </authors>
  <commentList>
    <comment ref="D15" authorId="0" shapeId="0" xr:uid="{00000000-0006-0000-0000-000001000000}">
      <text>
        <r>
          <rPr>
            <sz val="9"/>
            <color indexed="81"/>
            <rFont val="Tahoma"/>
            <family val="2"/>
          </rPr>
          <t>Vul hier het besteedbaar budget in dat resteert uit de periode 2020-2024. Loopbaanontwikkelingsbudget dat in die periode niet is besteed, blijft staan. Hier kan ook een koppeling worden aangemaakt naar de waarde uit het 'oude' excel-bestand (J27).</t>
        </r>
      </text>
    </comment>
    <comment ref="A17" authorId="0" shapeId="0" xr:uid="{00000000-0006-0000-0000-000002000000}">
      <text>
        <r>
          <rPr>
            <sz val="9"/>
            <color indexed="81"/>
            <rFont val="Tahoma"/>
            <family val="2"/>
          </rPr>
          <t>Vul in de tabel 'Opleidingsdetails' de bedragen in die de werknemer heeft besteed aan opleidingen in 2025
en later. De bedragen worden hier automatisch opgeteld.</t>
        </r>
      </text>
    </comment>
    <comment ref="C22" authorId="1" shapeId="0" xr:uid="{00000000-0006-0000-0000-000004000000}">
      <text>
        <r>
          <rPr>
            <b/>
            <sz val="9"/>
            <color indexed="81"/>
            <rFont val="Tahoma"/>
            <family val="2"/>
          </rPr>
          <t>Parttime Factor</t>
        </r>
        <r>
          <rPr>
            <sz val="9"/>
            <color indexed="81"/>
            <rFont val="Tahoma"/>
            <family val="2"/>
          </rPr>
          <t xml:space="preserve">
Als de parttime factor lager is dan 0,5 wordt deze vanwege het minimum van 450 euro automatisch op 0,5 gezet </t>
        </r>
      </text>
    </comment>
    <comment ref="H30" authorId="1" shapeId="0" xr:uid="{00000000-0006-0000-0000-000006000000}">
      <text>
        <r>
          <rPr>
            <b/>
            <sz val="9"/>
            <color indexed="81"/>
            <rFont val="Tahoma"/>
            <family val="2"/>
          </rPr>
          <t xml:space="preserve">Bedrag
</t>
        </r>
        <r>
          <rPr>
            <sz val="9"/>
            <color indexed="81"/>
            <rFont val="Tahoma"/>
            <family val="2"/>
          </rPr>
          <t>Het totaalbedrag voor het betreffende jaar wordt berekend door de gegevens in het onderdeel opleidingdestails op te tellen</t>
        </r>
      </text>
    </comment>
  </commentList>
</comments>
</file>

<file path=xl/sharedStrings.xml><?xml version="1.0" encoding="utf-8"?>
<sst xmlns="http://schemas.openxmlformats.org/spreadsheetml/2006/main" count="63" uniqueCount="57">
  <si>
    <t>Rekentool loopbaanontwikkelingsbudget</t>
  </si>
  <si>
    <t>hulpcel volgend jaar</t>
  </si>
  <si>
    <t>Dienstverband</t>
  </si>
  <si>
    <t>Personeelsgegevens</t>
  </si>
  <si>
    <t>Berekening voor jaar</t>
  </si>
  <si>
    <t>Personeelsnummer</t>
  </si>
  <si>
    <t>Datum in dienst</t>
  </si>
  <si>
    <t>Naam medewerker</t>
  </si>
  <si>
    <t>hulpcel maandnummer</t>
  </si>
  <si>
    <t>hulpcel aantal maanden</t>
  </si>
  <si>
    <t>factor</t>
  </si>
  <si>
    <t>hulpcel 1 januari</t>
  </si>
  <si>
    <t>Situatie tot 2025</t>
  </si>
  <si>
    <t>Besteedbaar budget tot 2025</t>
  </si>
  <si>
    <t>Situatie 2025 en verder</t>
  </si>
  <si>
    <t>Totaal uitgegeven aan opleidingen</t>
  </si>
  <si>
    <t>Opgebouwde en besteedbare budgetten</t>
  </si>
  <si>
    <t>Jaar</t>
  </si>
  <si>
    <t>Aantal maanden</t>
  </si>
  <si>
    <t>Parttime Factor</t>
  </si>
  <si>
    <t>Maximaal Budget</t>
  </si>
  <si>
    <t>Budget per jaar</t>
  </si>
  <si>
    <t>Toe te kennen budget</t>
  </si>
  <si>
    <t>Uitgegeven</t>
  </si>
  <si>
    <t>Besteedbaar budget ultimo jaar</t>
  </si>
  <si>
    <t>Hulpcel toe te kennen budget</t>
  </si>
  <si>
    <t>Hulpcel besteedbaar budget totaal</t>
  </si>
  <si>
    <t>hulpcel vermenigvuldiging maximaal budget</t>
  </si>
  <si>
    <t>Uitgaven aan opleidingen</t>
  </si>
  <si>
    <t>Omschrijving</t>
  </si>
  <si>
    <t>Bedrag</t>
  </si>
  <si>
    <t>Uitgegeven aan opleidingen</t>
  </si>
  <si>
    <t>Opleidingsdetails</t>
  </si>
  <si>
    <t>Naam opleiding</t>
  </si>
  <si>
    <t>Opleidingsinstituut</t>
  </si>
  <si>
    <t>Gebruiksaanwijzing rekentool loopbaanontwikkelingsbudget</t>
  </si>
  <si>
    <t>Vul hier de naam en het personeelsnummer in van de werknemer van wie u het loopbaanontwikkelingsbudget wilt berekenen.</t>
  </si>
  <si>
    <t>Invoeren uitgangswaarden</t>
  </si>
  <si>
    <t>In de kolom uitgangswaarden ziet u een overzicht van de belangrijkste data. De omvang van het dienstverband (fulltime of parttime) op 1 januari bepaalt de hoogte en het maximum van het budget.</t>
  </si>
  <si>
    <r>
      <t>Datum in dienst</t>
    </r>
    <r>
      <rPr>
        <sz val="10"/>
        <rFont val="Verdana"/>
        <family val="2"/>
      </rPr>
      <t>: vul hier de datum in waarop de werknemer in dienst kwam. Werknemers die in de loop van het kalenderjaar in dienst treden, hebben recht heeft op een individueel loopbaanontwikkelingsbudget naar evenredigheid van het aantal volle maanden dat nog resteert in het kalenderjaar.</t>
    </r>
  </si>
  <si>
    <r>
      <t>Berekening voor jaar</t>
    </r>
    <r>
      <rPr>
        <sz val="10"/>
        <rFont val="Verdana"/>
        <family val="2"/>
      </rPr>
      <t>: vul hier het jaar in waarvoor u het loopbaanontwikkelingsbudget wilt berekenen</t>
    </r>
  </si>
  <si>
    <r>
      <rPr>
        <u/>
        <sz val="10"/>
        <rFont val="Verdana"/>
        <family val="2"/>
      </rPr>
      <t>Arbeidsduur per week</t>
    </r>
    <r>
      <rPr>
        <sz val="10"/>
        <rFont val="Verdana"/>
        <family val="2"/>
      </rPr>
      <t>: vul hier het aantal uren in dat de werknemer per week werkt (contractueel overeengekomen) op 1 januari. Bij medewerkers die gedurende het jaar in dienst zijn gekomen, vul je de contractuele arbeidsduur die vanaf indiensttreding geldt. Bij medewerkers die onbetaald verlof hebben (zoals bij ouderschapsverlof) vult u niet de contractueel overeengekomen uren in, maar alleen het aantal uren waarover recht bestaat op loon. Voor oproepkrachten kunt u uitgaan van het gemiddelde aantal contracturen op basis van de afgelopen drie maanden. Let op: vul geen verwachtingen in voor de toekomstige omvang van het dienstverband, want dat kan van invloed zijn op de hoogte van het budget. Bijvoorbeeld: als u de tool invult voor 2026 dan vult u voor de jaren daarna hetzelfde aantal uren in.</t>
    </r>
  </si>
  <si>
    <r>
      <rPr>
        <u/>
        <sz val="10"/>
        <rFont val="Verdana"/>
        <family val="2"/>
      </rPr>
      <t>Situatie tot 2025</t>
    </r>
    <r>
      <rPr>
        <sz val="10"/>
        <rFont val="Verdana"/>
        <family val="2"/>
      </rPr>
      <t>: vul hier (indien van toepassing) het besteedbaar budget in uit de periode 2020-2024. Loopbaanontwikkelingsbudget dat in die periode niet is besteed, blijft  staan.</t>
    </r>
  </si>
  <si>
    <r>
      <rPr>
        <u/>
        <sz val="10"/>
        <rFont val="Verdana"/>
        <family val="2"/>
      </rPr>
      <t>Situatie 2025 en verder</t>
    </r>
    <r>
      <rPr>
        <sz val="10"/>
        <rFont val="Verdana"/>
        <family val="2"/>
      </rPr>
      <t>: vul in de tabel 'Opleidingsdetails' de bedragen in die de werknemer heeft besteed aan opleidingen in 2025 en later. De bedragen worden hier automatisch opgeteld.</t>
    </r>
  </si>
  <si>
    <t>Het instrument berekent nu automatisch het maximaal op te bouwen budget. Als er al geld is besteed dan geven de uitkomsten aan wat de werknemer nog kan besteden.</t>
  </si>
  <si>
    <r>
      <t>Maximaal budget:</t>
    </r>
    <r>
      <rPr>
        <sz val="10"/>
        <rFont val="Verdana"/>
        <family val="2"/>
      </rPr>
      <t xml:space="preserve"> Als het jaarbudget LOB plus het resterend budget uit voorgaande jaren opgeteld het maximum budget overstijgt, krijgt de medewerker geen / een lager jaarbudget. De rekentool geeft dit aan onder "toe te kennen budget".</t>
    </r>
  </si>
  <si>
    <r>
      <rPr>
        <u/>
        <sz val="10"/>
        <rFont val="Verdana"/>
        <family val="2"/>
      </rPr>
      <t>Arbeidsduurvermindering</t>
    </r>
    <r>
      <rPr>
        <sz val="10"/>
        <rFont val="Verdana"/>
        <family val="2"/>
      </rPr>
      <t xml:space="preserve">: Opgebouwd budget kan naar beneden worden gesteld als een medewerker minder gaat werken. Dit is alleen het geval als het opgebouwde budget na arbeidsduurvermindering boven het nieuwe (lagere) maximum ligt. Hier houdt de rekentool automatisch rekening mee. </t>
    </r>
  </si>
  <si>
    <r>
      <rPr>
        <u/>
        <sz val="10"/>
        <rFont val="Verdana"/>
        <family val="2"/>
      </rPr>
      <t>Toekomstig loopbaanontwikkelingsbudget</t>
    </r>
    <r>
      <rPr>
        <sz val="10"/>
        <rFont val="Verdana"/>
        <family val="2"/>
      </rPr>
      <t xml:space="preserve">: sinds de CAO Woondiensten 2022-2023 kan een medewerker maximaal 3 jaar loopbaanontwikkelingsbudget vooruit opnemen. Er kan in deze situatie met de medewerker een terugbetalingsregeling worden overeengekomen (bijvoorbeeld in de vorm van een studieovereenkomst). Met het opnemen van toekomstig loopbaanontwikkelingsbudget houdt de rekentool </t>
    </r>
    <r>
      <rPr>
        <b/>
        <sz val="10"/>
        <rFont val="Verdana"/>
        <family val="2"/>
      </rPr>
      <t>geen</t>
    </r>
    <r>
      <rPr>
        <sz val="10"/>
        <rFont val="Verdana"/>
        <family val="2"/>
      </rPr>
      <t xml:space="preserve"> rekening. Dit moet u zelf handmatig bijhouden.</t>
    </r>
  </si>
  <si>
    <t>Begrippenlijst</t>
  </si>
  <si>
    <t>PF = Parttime Factor</t>
  </si>
  <si>
    <t>Maximaal budget = het bedrag dat een werknemer maximaal kan opbouwen</t>
  </si>
  <si>
    <t>Budget per jaar = het bedrag waarmee het budget ieder jaar groeit</t>
  </si>
  <si>
    <t>Besteedbaar budget = opgebouwd budget – reeds uitgegeven bedrag aan loopbaan</t>
  </si>
  <si>
    <r>
      <rPr>
        <sz val="10"/>
        <rFont val="Arial"/>
        <family val="2"/>
      </rPr>
      <t xml:space="preserve">
Disclaimer
</t>
    </r>
    <r>
      <rPr>
        <i/>
        <sz val="10"/>
        <rFont val="Arial"/>
        <family val="2"/>
      </rPr>
      <t>Bij de totstandkoming van de rekentool is alle mogelijke zorgvuldigheid in acht genomen. Desondanks bestaat de mogelijkheid dat bepaalde informatie niet volledig of juist wordt weergegeven. Aedes is niet aansprakelijk voor eventuele foutieve uitkomsten bij de toepassing van de rekentool.</t>
    </r>
  </si>
  <si>
    <t>versie: 3.45</t>
  </si>
  <si>
    <t>Aantekeningen</t>
  </si>
  <si>
    <t xml:space="preserve">Tip voor afdrukken van dit formulier: selecteer het deel van het werkblad dat je wilt afdrukken. Kies bij afdrukken - instellingen - selectie afdrukken.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</si>
</sst>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13]\ #,##0.00"/>
    <numFmt numFmtId="165" formatCode="0.0"/>
    <numFmt numFmtId="166" formatCode="&quot;€&quot;\ #,##0.00"/>
    <numFmt numFmtId="167" formatCode="&quot;€&quot;\ #,##0"/>
    <numFmt numFmtId="168" formatCode="[$-413]d\ mmmm\ yyyy;@"/>
  </numFmts>
  <fonts count="19" x14ac:knownFonts="1">
    <font>
      <sz val="10"/>
      <name val="Arial"/>
    </font>
    <font>
      <sz val="8"/>
      <name val="Arial"/>
      <family val="2"/>
    </font>
    <font>
      <sz val="9"/>
      <color indexed="81"/>
      <name val="Tahoma"/>
      <family val="2"/>
    </font>
    <font>
      <b/>
      <sz val="9"/>
      <color indexed="81"/>
      <name val="Tahoma"/>
      <family val="2"/>
    </font>
    <font>
      <b/>
      <sz val="12"/>
      <name val="Verdana"/>
      <family val="2"/>
    </font>
    <font>
      <sz val="10"/>
      <name val="Verdana"/>
      <family val="2"/>
    </font>
    <font>
      <i/>
      <sz val="10"/>
      <name val="Verdana"/>
      <family val="2"/>
    </font>
    <font>
      <u/>
      <sz val="10"/>
      <name val="Verdana"/>
      <family val="2"/>
    </font>
    <font>
      <b/>
      <sz val="10"/>
      <name val="Verdana"/>
      <family val="2"/>
    </font>
    <font>
      <sz val="11"/>
      <color rgb="FF006100"/>
      <name val="Calibri"/>
      <family val="2"/>
      <scheme val="minor"/>
    </font>
    <font>
      <sz val="11"/>
      <color rgb="FF9C6500"/>
      <name val="Calibri"/>
      <family val="2"/>
      <scheme val="minor"/>
    </font>
    <font>
      <sz val="11"/>
      <name val="Calibri"/>
      <family val="2"/>
      <scheme val="minor"/>
    </font>
    <font>
      <b/>
      <sz val="11"/>
      <color indexed="10"/>
      <name val="Calibri"/>
      <family val="2"/>
      <scheme val="minor"/>
    </font>
    <font>
      <b/>
      <sz val="11"/>
      <name val="Calibri"/>
      <family val="2"/>
      <scheme val="minor"/>
    </font>
    <font>
      <sz val="8"/>
      <name val="Calibri"/>
      <family val="2"/>
      <scheme val="minor"/>
    </font>
    <font>
      <b/>
      <sz val="14"/>
      <name val="Calibri"/>
      <family val="2"/>
      <scheme val="minor"/>
    </font>
    <font>
      <sz val="10"/>
      <name val="Arial"/>
      <family val="2"/>
    </font>
    <font>
      <i/>
      <sz val="10"/>
      <name val="Arial"/>
      <family val="2"/>
    </font>
    <font>
      <b/>
      <sz val="12"/>
      <color rgb="FF202124"/>
      <name val="Arial"/>
      <family val="2"/>
    </font>
  </fonts>
  <fills count="8">
    <fill>
      <patternFill patternType="none"/>
    </fill>
    <fill>
      <patternFill patternType="gray125"/>
    </fill>
    <fill>
      <patternFill patternType="solid">
        <fgColor indexed="22"/>
        <bgColor indexed="64"/>
      </patternFill>
    </fill>
    <fill>
      <patternFill patternType="solid">
        <fgColor rgb="FFC6EFCE"/>
      </patternFill>
    </fill>
    <fill>
      <patternFill patternType="solid">
        <fgColor rgb="FFFFEB9C"/>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0" fontId="9" fillId="3" borderId="0" applyNumberFormat="0" applyBorder="0" applyAlignment="0" applyProtection="0"/>
    <xf numFmtId="0" fontId="10" fillId="4" borderId="0" applyNumberFormat="0" applyBorder="0" applyAlignment="0" applyProtection="0"/>
  </cellStyleXfs>
  <cellXfs count="175">
    <xf numFmtId="0" fontId="0" fillId="0" borderId="0" xfId="0"/>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0" fillId="0" borderId="0" xfId="0" applyAlignment="1">
      <alignment wrapText="1"/>
    </xf>
    <xf numFmtId="0" fontId="4" fillId="0" borderId="18" xfId="0" applyFont="1" applyBorder="1" applyAlignment="1">
      <alignment wrapText="1"/>
    </xf>
    <xf numFmtId="0" fontId="10" fillId="4" borderId="15" xfId="2" applyBorder="1" applyProtection="1">
      <protection locked="0"/>
    </xf>
    <xf numFmtId="0" fontId="10" fillId="4" borderId="5" xfId="2" applyBorder="1" applyProtection="1">
      <protection locked="0"/>
    </xf>
    <xf numFmtId="0" fontId="11" fillId="0" borderId="0" xfId="0" applyFont="1"/>
    <xf numFmtId="164" fontId="11" fillId="0" borderId="0" xfId="0" applyNumberFormat="1" applyFont="1"/>
    <xf numFmtId="164" fontId="11" fillId="6" borderId="11" xfId="0" applyNumberFormat="1" applyFont="1" applyFill="1" applyBorder="1"/>
    <xf numFmtId="164" fontId="11" fillId="6" borderId="12" xfId="0" applyNumberFormat="1" applyFont="1" applyFill="1" applyBorder="1"/>
    <xf numFmtId="165" fontId="11" fillId="0" borderId="0" xfId="0" applyNumberFormat="1" applyFont="1" applyAlignment="1">
      <alignment horizontal="right"/>
    </xf>
    <xf numFmtId="166" fontId="10" fillId="0" borderId="0" xfId="2" applyNumberFormat="1" applyFill="1" applyBorder="1" applyAlignment="1" applyProtection="1">
      <alignment horizontal="right"/>
    </xf>
    <xf numFmtId="0" fontId="11" fillId="2" borderId="28" xfId="0" applyFont="1" applyFill="1" applyBorder="1" applyAlignment="1">
      <alignment horizontal="center"/>
    </xf>
    <xf numFmtId="0" fontId="12" fillId="0" borderId="0" xfId="0" applyFont="1"/>
    <xf numFmtId="0" fontId="13" fillId="0" borderId="0" xfId="0" applyFont="1"/>
    <xf numFmtId="0" fontId="11" fillId="0" borderId="0" xfId="0" applyFont="1" applyAlignment="1">
      <alignment horizontal="left" indent="4"/>
    </xf>
    <xf numFmtId="14" fontId="11" fillId="0" borderId="0" xfId="0" applyNumberFormat="1" applyFont="1" applyAlignment="1">
      <alignment horizontal="left" indent="4"/>
    </xf>
    <xf numFmtId="0" fontId="11" fillId="0" borderId="0" xfId="1" applyFont="1" applyFill="1" applyBorder="1" applyAlignment="1" applyProtection="1">
      <alignment horizontal="left"/>
    </xf>
    <xf numFmtId="0" fontId="11" fillId="0" borderId="0" xfId="2" applyFont="1" applyFill="1" applyBorder="1" applyAlignment="1" applyProtection="1">
      <alignment horizontal="left"/>
    </xf>
    <xf numFmtId="166" fontId="11" fillId="6" borderId="15" xfId="0" applyNumberFormat="1" applyFont="1" applyFill="1" applyBorder="1"/>
    <xf numFmtId="0" fontId="9" fillId="3" borderId="13" xfId="1" applyBorder="1" applyAlignment="1" applyProtection="1"/>
    <xf numFmtId="0" fontId="11" fillId="2" borderId="39" xfId="0" applyFont="1" applyFill="1" applyBorder="1" applyAlignment="1">
      <alignment horizontal="right"/>
    </xf>
    <xf numFmtId="0" fontId="11" fillId="2" borderId="29" xfId="0" applyFont="1" applyFill="1" applyBorder="1" applyAlignment="1">
      <alignment horizontal="right"/>
    </xf>
    <xf numFmtId="0" fontId="11" fillId="0" borderId="0" xfId="0" applyFont="1" applyAlignment="1">
      <alignment horizontal="right"/>
    </xf>
    <xf numFmtId="0" fontId="13" fillId="2" borderId="14" xfId="0" applyFont="1" applyFill="1" applyBorder="1" applyAlignment="1">
      <alignment horizontal="right"/>
    </xf>
    <xf numFmtId="0" fontId="11" fillId="6" borderId="1" xfId="0" applyFont="1" applyFill="1" applyBorder="1" applyAlignment="1">
      <alignment horizontal="center"/>
    </xf>
    <xf numFmtId="0" fontId="11" fillId="6" borderId="3" xfId="0" applyFont="1" applyFill="1" applyBorder="1" applyAlignment="1">
      <alignment horizontal="center"/>
    </xf>
    <xf numFmtId="0" fontId="11" fillId="6" borderId="4" xfId="0" applyFont="1" applyFill="1" applyBorder="1" applyAlignment="1">
      <alignment horizontal="center"/>
    </xf>
    <xf numFmtId="167" fontId="11" fillId="6" borderId="10" xfId="0" applyNumberFormat="1" applyFont="1" applyFill="1" applyBorder="1"/>
    <xf numFmtId="0" fontId="9" fillId="0" borderId="0" xfId="1" applyFill="1" applyBorder="1" applyAlignment="1" applyProtection="1"/>
    <xf numFmtId="0" fontId="11" fillId="5" borderId="24" xfId="2" applyFont="1" applyFill="1" applyBorder="1" applyAlignment="1" applyProtection="1">
      <alignment horizontal="right"/>
    </xf>
    <xf numFmtId="0" fontId="11" fillId="0" borderId="0" xfId="0" applyFont="1" applyAlignment="1">
      <alignment horizontal="center"/>
    </xf>
    <xf numFmtId="0" fontId="10" fillId="0" borderId="0" xfId="2" applyFill="1" applyBorder="1" applyAlignment="1" applyProtection="1">
      <alignment horizontal="right"/>
    </xf>
    <xf numFmtId="166" fontId="10" fillId="4" borderId="16" xfId="2" applyNumberFormat="1" applyBorder="1" applyAlignment="1" applyProtection="1">
      <alignment horizontal="right"/>
      <protection locked="0"/>
    </xf>
    <xf numFmtId="0" fontId="10" fillId="4" borderId="46" xfId="2" applyBorder="1" applyAlignment="1" applyProtection="1">
      <alignment horizontal="left" wrapText="1"/>
      <protection locked="0"/>
    </xf>
    <xf numFmtId="0" fontId="10" fillId="4" borderId="47" xfId="2" applyBorder="1" applyAlignment="1" applyProtection="1">
      <alignment horizontal="left" wrapText="1"/>
      <protection locked="0"/>
    </xf>
    <xf numFmtId="166" fontId="13" fillId="6" borderId="11" xfId="0" applyNumberFormat="1" applyFont="1" applyFill="1" applyBorder="1" applyAlignment="1">
      <alignment horizontal="right"/>
    </xf>
    <xf numFmtId="166" fontId="13" fillId="6" borderId="12" xfId="0" applyNumberFormat="1" applyFont="1" applyFill="1" applyBorder="1" applyAlignment="1">
      <alignment horizontal="right"/>
    </xf>
    <xf numFmtId="166" fontId="11" fillId="6" borderId="8" xfId="0" applyNumberFormat="1" applyFont="1" applyFill="1" applyBorder="1" applyAlignment="1">
      <alignment horizontal="right"/>
    </xf>
    <xf numFmtId="166" fontId="11" fillId="6" borderId="15" xfId="0" applyNumberFormat="1" applyFont="1" applyFill="1" applyBorder="1" applyAlignment="1">
      <alignment horizontal="right"/>
    </xf>
    <xf numFmtId="166" fontId="11" fillId="6" borderId="5" xfId="0" applyNumberFormat="1" applyFont="1" applyFill="1" applyBorder="1" applyAlignment="1">
      <alignment horizontal="right"/>
    </xf>
    <xf numFmtId="0" fontId="11" fillId="0" borderId="18" xfId="0" applyFont="1" applyBorder="1"/>
    <xf numFmtId="0" fontId="15" fillId="0" borderId="18" xfId="0" applyFont="1" applyBorder="1"/>
    <xf numFmtId="0" fontId="17" fillId="0" borderId="48" xfId="0" applyFont="1" applyBorder="1" applyAlignment="1">
      <alignment wrapText="1"/>
    </xf>
    <xf numFmtId="168" fontId="10" fillId="4" borderId="8" xfId="2" applyNumberFormat="1" applyBorder="1" applyProtection="1">
      <protection locked="0"/>
    </xf>
    <xf numFmtId="0" fontId="11" fillId="2" borderId="38" xfId="0" applyFont="1" applyFill="1" applyBorder="1" applyAlignment="1">
      <alignment horizontal="center"/>
    </xf>
    <xf numFmtId="0" fontId="11" fillId="6" borderId="2" xfId="0" applyFont="1" applyFill="1" applyBorder="1" applyAlignment="1">
      <alignment horizontal="center"/>
    </xf>
    <xf numFmtId="0" fontId="11" fillId="6" borderId="9" xfId="0" applyFont="1" applyFill="1" applyBorder="1" applyAlignment="1">
      <alignment horizontal="center"/>
    </xf>
    <xf numFmtId="0" fontId="11" fillId="6" borderId="17" xfId="0" applyFont="1" applyFill="1" applyBorder="1" applyAlignment="1">
      <alignment horizontal="center"/>
    </xf>
    <xf numFmtId="0" fontId="11" fillId="6" borderId="10" xfId="0" applyFont="1" applyFill="1" applyBorder="1" applyAlignment="1">
      <alignment horizontal="center"/>
    </xf>
    <xf numFmtId="0" fontId="11" fillId="2" borderId="21" xfId="0" applyFont="1" applyFill="1" applyBorder="1" applyAlignment="1">
      <alignment horizontal="left" indent="3"/>
    </xf>
    <xf numFmtId="0" fontId="11" fillId="6" borderId="33" xfId="0" applyFont="1" applyFill="1" applyBorder="1" applyAlignment="1">
      <alignment horizontal="left" indent="3"/>
    </xf>
    <xf numFmtId="0" fontId="11" fillId="6" borderId="34" xfId="0" applyFont="1" applyFill="1" applyBorder="1" applyAlignment="1">
      <alignment horizontal="left" indent="3"/>
    </xf>
    <xf numFmtId="0" fontId="11" fillId="6" borderId="35" xfId="0" applyFont="1" applyFill="1" applyBorder="1" applyAlignment="1">
      <alignment horizontal="left" indent="3"/>
    </xf>
    <xf numFmtId="167" fontId="11" fillId="6" borderId="30" xfId="0" applyNumberFormat="1" applyFont="1" applyFill="1" applyBorder="1"/>
    <xf numFmtId="167" fontId="11" fillId="6" borderId="27" xfId="0" applyNumberFormat="1" applyFont="1" applyFill="1" applyBorder="1"/>
    <xf numFmtId="0" fontId="11" fillId="2" borderId="23" xfId="0" applyFont="1" applyFill="1" applyBorder="1" applyAlignment="1">
      <alignment horizontal="center"/>
    </xf>
    <xf numFmtId="2" fontId="11" fillId="6" borderId="2" xfId="0" applyNumberFormat="1" applyFont="1" applyFill="1" applyBorder="1"/>
    <xf numFmtId="2" fontId="11" fillId="6" borderId="9" xfId="0" applyNumberFormat="1" applyFont="1" applyFill="1" applyBorder="1"/>
    <xf numFmtId="2" fontId="11" fillId="6" borderId="10" xfId="0" applyNumberFormat="1" applyFont="1" applyFill="1" applyBorder="1"/>
    <xf numFmtId="166" fontId="11" fillId="0" borderId="8" xfId="2" applyNumberFormat="1" applyFont="1" applyFill="1" applyBorder="1" applyAlignment="1" applyProtection="1">
      <alignment horizontal="right"/>
      <protection hidden="1"/>
    </xf>
    <xf numFmtId="166" fontId="11" fillId="0" borderId="15" xfId="2" applyNumberFormat="1" applyFont="1" applyFill="1" applyBorder="1" applyAlignment="1" applyProtection="1">
      <alignment horizontal="right"/>
      <protection hidden="1"/>
    </xf>
    <xf numFmtId="166" fontId="11" fillId="0" borderId="49" xfId="2" applyNumberFormat="1" applyFont="1" applyFill="1" applyBorder="1" applyAlignment="1" applyProtection="1">
      <alignment horizontal="right"/>
      <protection hidden="1"/>
    </xf>
    <xf numFmtId="0" fontId="13" fillId="2" borderId="40" xfId="0" applyFont="1" applyFill="1" applyBorder="1" applyAlignment="1">
      <alignment horizontal="right"/>
    </xf>
    <xf numFmtId="0" fontId="11" fillId="0" borderId="0" xfId="0" applyFont="1" applyAlignment="1">
      <alignment wrapText="1"/>
    </xf>
    <xf numFmtId="0" fontId="11" fillId="0" borderId="0" xfId="0" applyFont="1" applyProtection="1">
      <protection hidden="1"/>
    </xf>
    <xf numFmtId="0" fontId="11" fillId="0" borderId="0" xfId="0" applyFont="1" applyAlignment="1" applyProtection="1">
      <alignment wrapText="1"/>
      <protection hidden="1"/>
    </xf>
    <xf numFmtId="14" fontId="11" fillId="0" borderId="0" xfId="0" applyNumberFormat="1" applyFont="1" applyAlignment="1" applyProtection="1">
      <alignment wrapText="1"/>
      <protection hidden="1"/>
    </xf>
    <xf numFmtId="0" fontId="18" fillId="0" borderId="0" xfId="0" applyFont="1" applyProtection="1">
      <protection hidden="1"/>
    </xf>
    <xf numFmtId="0" fontId="14" fillId="0" borderId="0" xfId="0" applyFont="1" applyAlignment="1" applyProtection="1">
      <alignment horizontal="right"/>
      <protection hidden="1"/>
    </xf>
    <xf numFmtId="0" fontId="14" fillId="0" borderId="0" xfId="0" applyFont="1" applyProtection="1">
      <protection hidden="1"/>
    </xf>
    <xf numFmtId="0" fontId="14" fillId="0" borderId="0" xfId="0" applyFont="1" applyAlignment="1" applyProtection="1">
      <alignment horizontal="right" wrapText="1"/>
      <protection hidden="1"/>
    </xf>
    <xf numFmtId="166" fontId="11" fillId="0" borderId="0" xfId="0" applyNumberFormat="1" applyFont="1" applyProtection="1">
      <protection hidden="1"/>
    </xf>
    <xf numFmtId="166" fontId="11" fillId="0" borderId="0" xfId="0" applyNumberFormat="1" applyFont="1" applyAlignment="1" applyProtection="1">
      <alignment wrapText="1"/>
      <protection hidden="1"/>
    </xf>
    <xf numFmtId="166" fontId="10" fillId="0" borderId="0" xfId="2" applyNumberFormat="1" applyFill="1" applyBorder="1" applyAlignment="1" applyProtection="1">
      <alignment wrapText="1"/>
      <protection locked="0"/>
    </xf>
    <xf numFmtId="0" fontId="11" fillId="0" borderId="0" xfId="0" applyFont="1" applyProtection="1">
      <protection locked="0"/>
    </xf>
    <xf numFmtId="0" fontId="11" fillId="7" borderId="29" xfId="0" applyFont="1" applyFill="1" applyBorder="1" applyAlignment="1">
      <alignment horizontal="left"/>
    </xf>
    <xf numFmtId="166" fontId="10" fillId="4" borderId="8" xfId="2" applyNumberFormat="1" applyBorder="1" applyAlignment="1" applyProtection="1">
      <alignment horizontal="right" wrapText="1"/>
      <protection locked="0"/>
    </xf>
    <xf numFmtId="166" fontId="10" fillId="4" borderId="15" xfId="2" applyNumberFormat="1" applyBorder="1" applyAlignment="1" applyProtection="1">
      <alignment horizontal="right" wrapText="1"/>
      <protection locked="0"/>
    </xf>
    <xf numFmtId="166" fontId="10" fillId="4" borderId="52" xfId="2" applyNumberFormat="1" applyBorder="1" applyAlignment="1" applyProtection="1">
      <alignment horizontal="right" wrapText="1"/>
      <protection locked="0"/>
    </xf>
    <xf numFmtId="166" fontId="10" fillId="4" borderId="5" xfId="2" applyNumberFormat="1" applyBorder="1" applyAlignment="1" applyProtection="1">
      <alignment horizontal="right" wrapText="1"/>
      <protection locked="0"/>
    </xf>
    <xf numFmtId="164" fontId="11" fillId="6" borderId="53" xfId="0" applyNumberFormat="1" applyFont="1" applyFill="1" applyBorder="1"/>
    <xf numFmtId="0" fontId="10" fillId="4" borderId="27" xfId="2" applyBorder="1" applyAlignment="1" applyProtection="1">
      <alignment horizontal="left" wrapText="1"/>
      <protection locked="0"/>
    </xf>
    <xf numFmtId="0" fontId="10" fillId="4" borderId="32" xfId="2" applyBorder="1" applyAlignment="1" applyProtection="1">
      <alignment horizontal="left" wrapText="1"/>
      <protection locked="0"/>
    </xf>
    <xf numFmtId="167" fontId="11" fillId="6" borderId="2" xfId="0" applyNumberFormat="1" applyFont="1" applyFill="1" applyBorder="1" applyProtection="1">
      <protection locked="0" hidden="1"/>
    </xf>
    <xf numFmtId="167" fontId="11" fillId="6" borderId="9" xfId="0" applyNumberFormat="1" applyFont="1" applyFill="1" applyBorder="1" applyProtection="1">
      <protection locked="0" hidden="1"/>
    </xf>
    <xf numFmtId="167" fontId="11" fillId="6" borderId="10" xfId="0" applyNumberFormat="1" applyFont="1" applyFill="1" applyBorder="1" applyProtection="1">
      <protection locked="0" hidden="1"/>
    </xf>
    <xf numFmtId="0" fontId="9" fillId="0" borderId="0" xfId="1" applyFill="1" applyBorder="1" applyAlignment="1" applyProtection="1">
      <alignment horizontal="left"/>
    </xf>
    <xf numFmtId="0" fontId="10" fillId="0" borderId="0" xfId="2" applyFill="1" applyBorder="1" applyAlignment="1" applyProtection="1">
      <alignment horizontal="left"/>
      <protection locked="0"/>
    </xf>
    <xf numFmtId="0" fontId="13" fillId="0" borderId="0" xfId="0" applyFont="1" applyAlignment="1">
      <alignment horizontal="right"/>
    </xf>
    <xf numFmtId="166" fontId="13" fillId="0" borderId="0" xfId="0" applyNumberFormat="1" applyFont="1" applyAlignment="1">
      <alignment horizontal="right"/>
    </xf>
    <xf numFmtId="0" fontId="11" fillId="0" borderId="0" xfId="0" applyFont="1" applyAlignment="1">
      <alignment horizontal="left"/>
    </xf>
    <xf numFmtId="166" fontId="10" fillId="0" borderId="0" xfId="2" applyNumberFormat="1" applyFill="1" applyBorder="1" applyAlignment="1" applyProtection="1">
      <alignment horizontal="right" wrapText="1"/>
      <protection locked="0"/>
    </xf>
    <xf numFmtId="0" fontId="9" fillId="0" borderId="13" xfId="1" applyFill="1" applyBorder="1" applyAlignment="1" applyProtection="1">
      <protection locked="0"/>
    </xf>
    <xf numFmtId="0" fontId="11" fillId="7" borderId="13" xfId="0" applyFont="1" applyFill="1" applyBorder="1" applyAlignment="1" applyProtection="1">
      <alignment wrapText="1"/>
      <protection locked="0"/>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0" xfId="0" applyFont="1" applyAlignment="1">
      <alignment horizontal="center" vertical="center" wrapText="1"/>
    </xf>
    <xf numFmtId="0" fontId="11" fillId="0" borderId="57"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34" xfId="0" applyFont="1" applyBorder="1" applyAlignment="1">
      <alignment horizontal="left"/>
    </xf>
    <xf numFmtId="0" fontId="11" fillId="0" borderId="42" xfId="0" applyFont="1" applyBorder="1" applyAlignment="1">
      <alignment horizontal="left"/>
    </xf>
    <xf numFmtId="0" fontId="11" fillId="0" borderId="32" xfId="0" applyFont="1" applyBorder="1" applyAlignment="1">
      <alignment horizontal="left"/>
    </xf>
    <xf numFmtId="0" fontId="10" fillId="4" borderId="26" xfId="2" applyBorder="1" applyAlignment="1" applyProtection="1">
      <alignment horizontal="left"/>
      <protection locked="0"/>
    </xf>
    <xf numFmtId="0" fontId="10" fillId="4" borderId="5" xfId="2" applyBorder="1" applyAlignment="1" applyProtection="1">
      <alignment horizontal="left"/>
      <protection locked="0"/>
    </xf>
    <xf numFmtId="0" fontId="11" fillId="0" borderId="4" xfId="0" applyFont="1" applyBorder="1" applyAlignment="1">
      <alignment horizontal="left"/>
    </xf>
    <xf numFmtId="0" fontId="11" fillId="0" borderId="36" xfId="0" applyFont="1" applyBorder="1" applyAlignment="1">
      <alignment horizontal="left"/>
    </xf>
    <xf numFmtId="0" fontId="11" fillId="0" borderId="10" xfId="0" applyFont="1" applyBorder="1" applyAlignment="1">
      <alignment horizontal="left"/>
    </xf>
    <xf numFmtId="0" fontId="9" fillId="3" borderId="28" xfId="1" applyBorder="1" applyAlignment="1" applyProtection="1">
      <alignment horizontal="left"/>
    </xf>
    <xf numFmtId="0" fontId="9" fillId="3" borderId="23" xfId="1" applyBorder="1" applyAlignment="1" applyProtection="1">
      <alignment horizontal="left"/>
    </xf>
    <xf numFmtId="0" fontId="9" fillId="3" borderId="29" xfId="1" applyBorder="1" applyAlignment="1" applyProtection="1">
      <alignment horizontal="left"/>
    </xf>
    <xf numFmtId="0" fontId="9" fillId="3" borderId="21" xfId="1" applyBorder="1" applyAlignment="1" applyProtection="1">
      <alignment horizontal="left"/>
    </xf>
    <xf numFmtId="0" fontId="9" fillId="3" borderId="19" xfId="1" applyBorder="1" applyAlignment="1" applyProtection="1">
      <alignment horizontal="left"/>
    </xf>
    <xf numFmtId="0" fontId="9" fillId="3" borderId="20" xfId="1" applyBorder="1" applyAlignment="1" applyProtection="1">
      <alignment horizontal="left"/>
    </xf>
    <xf numFmtId="0" fontId="11" fillId="0" borderId="6" xfId="0" applyFont="1" applyBorder="1" applyAlignment="1">
      <alignment horizontal="left"/>
    </xf>
    <xf numFmtId="0" fontId="11" fillId="0" borderId="50" xfId="0" applyFont="1" applyBorder="1" applyAlignment="1">
      <alignment horizontal="left"/>
    </xf>
    <xf numFmtId="0" fontId="11" fillId="0" borderId="17" xfId="0" applyFont="1" applyBorder="1" applyAlignment="1">
      <alignment horizontal="left"/>
    </xf>
    <xf numFmtId="0" fontId="10" fillId="4" borderId="25" xfId="2" applyBorder="1" applyAlignment="1" applyProtection="1">
      <alignment horizontal="left"/>
      <protection locked="0"/>
    </xf>
    <xf numFmtId="0" fontId="10" fillId="4" borderId="7" xfId="2" applyBorder="1" applyAlignment="1" applyProtection="1">
      <alignment horizontal="left"/>
      <protection locked="0"/>
    </xf>
    <xf numFmtId="0" fontId="11" fillId="0" borderId="33" xfId="0" applyFont="1" applyBorder="1" applyAlignment="1">
      <alignment horizontal="left"/>
    </xf>
    <xf numFmtId="0" fontId="11" fillId="0" borderId="41" xfId="0" applyFont="1" applyBorder="1" applyAlignment="1">
      <alignment horizontal="left"/>
    </xf>
    <xf numFmtId="0" fontId="11" fillId="0" borderId="31" xfId="0" applyFont="1" applyBorder="1" applyAlignment="1">
      <alignment horizontal="left"/>
    </xf>
    <xf numFmtId="0" fontId="11" fillId="0" borderId="35" xfId="0" applyFont="1" applyBorder="1" applyAlignment="1">
      <alignment horizontal="left"/>
    </xf>
    <xf numFmtId="0" fontId="11" fillId="0" borderId="43" xfId="0" applyFont="1" applyBorder="1" applyAlignment="1">
      <alignment horizontal="left"/>
    </xf>
    <xf numFmtId="0" fontId="11" fillId="7" borderId="28" xfId="0" applyFont="1" applyFill="1" applyBorder="1" applyAlignment="1">
      <alignment horizontal="left"/>
    </xf>
    <xf numFmtId="0" fontId="11" fillId="7" borderId="38" xfId="0" applyFont="1" applyFill="1" applyBorder="1" applyAlignment="1">
      <alignment horizontal="left"/>
    </xf>
    <xf numFmtId="0" fontId="11" fillId="7" borderId="39" xfId="0" applyFont="1" applyFill="1" applyBorder="1" applyAlignment="1">
      <alignment horizontal="left"/>
    </xf>
    <xf numFmtId="0" fontId="10" fillId="4" borderId="27" xfId="2" applyBorder="1" applyAlignment="1" applyProtection="1">
      <alignment horizontal="center" wrapText="1"/>
      <protection locked="0"/>
    </xf>
    <xf numFmtId="0" fontId="10" fillId="4" borderId="42" xfId="2" applyBorder="1" applyAlignment="1" applyProtection="1">
      <alignment horizontal="center" wrapText="1"/>
      <protection locked="0"/>
    </xf>
    <xf numFmtId="0" fontId="10" fillId="4" borderId="32" xfId="2" applyBorder="1" applyAlignment="1" applyProtection="1">
      <alignment horizontal="center" wrapText="1"/>
      <protection locked="0"/>
    </xf>
    <xf numFmtId="0" fontId="10" fillId="4" borderId="26" xfId="2" applyBorder="1" applyAlignment="1" applyProtection="1">
      <alignment horizontal="center" wrapText="1"/>
      <protection locked="0"/>
    </xf>
    <xf numFmtId="0" fontId="10" fillId="4" borderId="43" xfId="2" applyBorder="1" applyAlignment="1" applyProtection="1">
      <alignment horizontal="center" wrapText="1"/>
      <protection locked="0"/>
    </xf>
    <xf numFmtId="0" fontId="10" fillId="4" borderId="36" xfId="2" applyBorder="1" applyAlignment="1" applyProtection="1">
      <alignment horizontal="center" wrapText="1"/>
      <protection locked="0"/>
    </xf>
    <xf numFmtId="0" fontId="9" fillId="3" borderId="22" xfId="1" applyBorder="1" applyAlignment="1" applyProtection="1">
      <alignment horizontal="left"/>
    </xf>
    <xf numFmtId="0" fontId="9" fillId="3" borderId="24" xfId="1" applyBorder="1" applyAlignment="1" applyProtection="1">
      <alignment horizontal="left"/>
    </xf>
    <xf numFmtId="167" fontId="11" fillId="6" borderId="10" xfId="0" applyNumberFormat="1" applyFont="1" applyFill="1" applyBorder="1"/>
    <xf numFmtId="0" fontId="11" fillId="2" borderId="37" xfId="0" applyFont="1" applyFill="1" applyBorder="1" applyAlignment="1">
      <alignment horizontal="right"/>
    </xf>
    <xf numFmtId="0" fontId="11" fillId="2" borderId="38" xfId="0" applyFont="1" applyFill="1" applyBorder="1" applyAlignment="1">
      <alignment horizontal="right"/>
    </xf>
    <xf numFmtId="167" fontId="11" fillId="6" borderId="2" xfId="0" applyNumberFormat="1" applyFont="1" applyFill="1" applyBorder="1"/>
    <xf numFmtId="167" fontId="11" fillId="6" borderId="9" xfId="0" applyNumberFormat="1" applyFont="1" applyFill="1" applyBorder="1"/>
    <xf numFmtId="0" fontId="11" fillId="6" borderId="3" xfId="0" applyFont="1" applyFill="1" applyBorder="1" applyAlignment="1">
      <alignment horizontal="left"/>
    </xf>
    <xf numFmtId="0" fontId="11" fillId="6" borderId="32" xfId="0" applyFont="1" applyFill="1" applyBorder="1" applyAlignment="1">
      <alignment horizontal="left"/>
    </xf>
    <xf numFmtId="0" fontId="11" fillId="6" borderId="9" xfId="0" applyFont="1" applyFill="1" applyBorder="1" applyAlignment="1">
      <alignment horizontal="left"/>
    </xf>
    <xf numFmtId="0" fontId="9" fillId="3" borderId="33" xfId="1" applyBorder="1" applyAlignment="1" applyProtection="1">
      <alignment horizontal="left"/>
    </xf>
    <xf numFmtId="0" fontId="9" fillId="3" borderId="41" xfId="1" applyBorder="1" applyAlignment="1" applyProtection="1">
      <alignment horizontal="left"/>
    </xf>
    <xf numFmtId="0" fontId="9" fillId="3" borderId="45" xfId="1" applyBorder="1" applyAlignment="1" applyProtection="1">
      <alignment horizontal="left"/>
    </xf>
    <xf numFmtId="0" fontId="10" fillId="4" borderId="30" xfId="2" applyBorder="1" applyAlignment="1" applyProtection="1">
      <alignment horizontal="center" wrapText="1"/>
      <protection locked="0"/>
    </xf>
    <xf numFmtId="0" fontId="10" fillId="4" borderId="41" xfId="2" applyBorder="1" applyAlignment="1" applyProtection="1">
      <alignment horizontal="center" wrapText="1"/>
      <protection locked="0"/>
    </xf>
    <xf numFmtId="0" fontId="10" fillId="4" borderId="31" xfId="2" applyBorder="1" applyAlignment="1" applyProtection="1">
      <alignment horizontal="center" wrapText="1"/>
      <protection locked="0"/>
    </xf>
    <xf numFmtId="0" fontId="11" fillId="2" borderId="19" xfId="0" applyFont="1" applyFill="1" applyBorder="1" applyAlignment="1">
      <alignment horizontal="center"/>
    </xf>
    <xf numFmtId="0" fontId="11" fillId="6" borderId="21" xfId="1" applyFont="1" applyFill="1" applyBorder="1" applyAlignment="1" applyProtection="1">
      <alignment horizontal="left"/>
    </xf>
    <xf numFmtId="0" fontId="11" fillId="6" borderId="19" xfId="1" applyFont="1" applyFill="1" applyBorder="1" applyAlignment="1" applyProtection="1">
      <alignment horizontal="left"/>
    </xf>
    <xf numFmtId="0" fontId="11" fillId="6" borderId="44" xfId="1" applyFont="1" applyFill="1" applyBorder="1" applyAlignment="1" applyProtection="1">
      <alignment horizontal="left"/>
    </xf>
    <xf numFmtId="0" fontId="10" fillId="4" borderId="27" xfId="2" applyBorder="1" applyAlignment="1" applyProtection="1">
      <alignment horizontal="left" wrapText="1"/>
      <protection locked="0"/>
    </xf>
    <xf numFmtId="0" fontId="10" fillId="4" borderId="32" xfId="2" applyBorder="1" applyAlignment="1" applyProtection="1">
      <alignment horizontal="left" wrapText="1"/>
      <protection locked="0"/>
    </xf>
    <xf numFmtId="0" fontId="10" fillId="4" borderId="34" xfId="2" applyBorder="1" applyAlignment="1" applyProtection="1">
      <alignment horizontal="left" wrapText="1"/>
      <protection locked="0"/>
    </xf>
    <xf numFmtId="0" fontId="10" fillId="4" borderId="42" xfId="2" applyBorder="1" applyAlignment="1" applyProtection="1">
      <alignment horizontal="left" wrapText="1"/>
      <protection locked="0"/>
    </xf>
    <xf numFmtId="0" fontId="10" fillId="4" borderId="33" xfId="2" applyBorder="1" applyAlignment="1" applyProtection="1">
      <alignment horizontal="center" wrapText="1"/>
      <protection locked="0"/>
    </xf>
    <xf numFmtId="0" fontId="10" fillId="4" borderId="34" xfId="2" applyBorder="1" applyAlignment="1" applyProtection="1">
      <alignment horizontal="center" wrapText="1"/>
      <protection locked="0"/>
    </xf>
    <xf numFmtId="0" fontId="11" fillId="7" borderId="51" xfId="0" applyFont="1" applyFill="1" applyBorder="1" applyAlignment="1">
      <alignment horizontal="left"/>
    </xf>
    <xf numFmtId="0" fontId="11" fillId="7" borderId="44" xfId="0" applyFont="1" applyFill="1" applyBorder="1" applyAlignment="1">
      <alignment horizontal="left"/>
    </xf>
    <xf numFmtId="0" fontId="11" fillId="7" borderId="51" xfId="0" applyFont="1" applyFill="1" applyBorder="1" applyAlignment="1">
      <alignment horizontal="center"/>
    </xf>
    <xf numFmtId="0" fontId="11" fillId="7" borderId="19" xfId="0" applyFont="1" applyFill="1" applyBorder="1" applyAlignment="1">
      <alignment horizontal="center"/>
    </xf>
    <xf numFmtId="0" fontId="11" fillId="7" borderId="44" xfId="0" applyFont="1" applyFill="1" applyBorder="1" applyAlignment="1">
      <alignment horizontal="center"/>
    </xf>
    <xf numFmtId="0" fontId="10" fillId="4" borderId="26" xfId="2" applyBorder="1" applyAlignment="1" applyProtection="1">
      <alignment horizontal="left" wrapText="1"/>
      <protection locked="0"/>
    </xf>
    <xf numFmtId="0" fontId="10" fillId="4" borderId="36" xfId="2" applyBorder="1" applyAlignment="1" applyProtection="1">
      <alignment horizontal="left" wrapText="1"/>
      <protection locked="0"/>
    </xf>
    <xf numFmtId="0" fontId="10" fillId="4" borderId="35" xfId="2" applyBorder="1" applyAlignment="1" applyProtection="1">
      <alignment horizontal="left" wrapText="1"/>
      <protection locked="0"/>
    </xf>
    <xf numFmtId="0" fontId="10" fillId="4" borderId="43" xfId="2" applyBorder="1" applyAlignment="1" applyProtection="1">
      <alignment horizontal="left" wrapText="1"/>
      <protection locked="0"/>
    </xf>
  </cellXfs>
  <cellStyles count="3">
    <cellStyle name="Goed" xfId="1" builtinId="26"/>
    <cellStyle name="Neutraal" xfId="2" builtinId="28"/>
    <cellStyle name="Standaard" xfId="0" builtinId="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257176</xdr:colOff>
      <xdr:row>1</xdr:row>
      <xdr:rowOff>44451</xdr:rowOff>
    </xdr:from>
    <xdr:ext cx="404876" cy="276224"/>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801" y="225426"/>
          <a:ext cx="404876" cy="27622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9"/>
  <sheetViews>
    <sheetView tabSelected="1" zoomScaleNormal="100" workbookViewId="0">
      <selection activeCell="D8" sqref="D8"/>
    </sheetView>
  </sheetViews>
  <sheetFormatPr defaultColWidth="9.140625" defaultRowHeight="15" x14ac:dyDescent="0.25"/>
  <cols>
    <col min="1" max="1" width="13.85546875" style="9" customWidth="1"/>
    <col min="2" max="2" width="15.5703125" style="9" bestFit="1" customWidth="1"/>
    <col min="3" max="3" width="21.140625" style="9" customWidth="1"/>
    <col min="4" max="4" width="18.42578125" style="9" customWidth="1"/>
    <col min="5" max="5" width="6.5703125" style="9" customWidth="1"/>
    <col min="6" max="6" width="7.42578125" style="9" customWidth="1"/>
    <col min="7" max="7" width="23.85546875" style="9" customWidth="1"/>
    <col min="8" max="8" width="18.5703125" style="9" customWidth="1"/>
    <col min="9" max="9" width="2.5703125" style="9" customWidth="1"/>
    <col min="10" max="10" width="30.7109375" style="9" customWidth="1"/>
    <col min="11" max="11" width="2.42578125" style="9" customWidth="1"/>
    <col min="12" max="12" width="51.28515625" style="78" customWidth="1"/>
    <col min="13" max="13" width="40.140625" style="68" hidden="1" customWidth="1"/>
    <col min="14" max="14" width="24.42578125" style="69" hidden="1" customWidth="1"/>
    <col min="15" max="15" width="47.42578125" style="68" hidden="1" customWidth="1"/>
    <col min="16" max="16" width="50.28515625" style="9" customWidth="1"/>
    <col min="17" max="17" width="40.85546875" style="9" customWidth="1"/>
    <col min="18" max="16384" width="9.140625" style="9"/>
  </cols>
  <sheetData>
    <row r="1" spans="1:14" ht="14.25" customHeight="1" x14ac:dyDescent="0.25"/>
    <row r="2" spans="1:14" ht="28.35" customHeight="1" x14ac:dyDescent="0.3">
      <c r="A2" s="45" t="s">
        <v>0</v>
      </c>
      <c r="B2" s="45"/>
      <c r="C2" s="44"/>
      <c r="D2" s="44"/>
      <c r="E2" s="44"/>
      <c r="F2" s="44"/>
      <c r="G2" s="44"/>
      <c r="H2" s="44"/>
      <c r="I2" s="44"/>
      <c r="J2" s="44"/>
    </row>
    <row r="3" spans="1:14" ht="14.25" customHeight="1" x14ac:dyDescent="0.25"/>
    <row r="4" spans="1:14" ht="14.25" customHeight="1" thickBot="1" x14ac:dyDescent="0.3">
      <c r="M4" s="69" t="s">
        <v>1</v>
      </c>
      <c r="N4" s="69">
        <f>YEAR(D7)+1</f>
        <v>2026</v>
      </c>
    </row>
    <row r="5" spans="1:14" ht="14.25" customHeight="1" thickBot="1" x14ac:dyDescent="0.3">
      <c r="A5" s="115" t="s">
        <v>2</v>
      </c>
      <c r="B5" s="116"/>
      <c r="C5" s="116"/>
      <c r="D5" s="117"/>
      <c r="F5" s="118" t="s">
        <v>3</v>
      </c>
      <c r="G5" s="119"/>
      <c r="H5" s="119"/>
      <c r="I5" s="119"/>
      <c r="J5" s="120"/>
      <c r="K5" s="90"/>
      <c r="N5" s="70">
        <f>DATE(N4,1,1)</f>
        <v>46023</v>
      </c>
    </row>
    <row r="6" spans="1:14" ht="15.75" hidden="1" thickBot="1" x14ac:dyDescent="0.3">
      <c r="A6" s="107" t="s">
        <v>4</v>
      </c>
      <c r="B6" s="108"/>
      <c r="C6" s="109"/>
      <c r="D6" s="7">
        <v>2025</v>
      </c>
      <c r="F6" s="112" t="s">
        <v>5</v>
      </c>
      <c r="G6" s="113"/>
      <c r="H6" s="114"/>
      <c r="I6" s="110"/>
      <c r="J6" s="111"/>
      <c r="K6" s="91"/>
    </row>
    <row r="7" spans="1:14" ht="13.35" customHeight="1" x14ac:dyDescent="0.25">
      <c r="A7" s="126" t="s">
        <v>6</v>
      </c>
      <c r="B7" s="127"/>
      <c r="C7" s="128"/>
      <c r="D7" s="47">
        <v>45748</v>
      </c>
      <c r="F7" s="121" t="s">
        <v>7</v>
      </c>
      <c r="G7" s="122"/>
      <c r="H7" s="123"/>
      <c r="I7" s="124"/>
      <c r="J7" s="125"/>
      <c r="K7" s="91"/>
    </row>
    <row r="8" spans="1:14" ht="14.25" customHeight="1" thickBot="1" x14ac:dyDescent="0.3">
      <c r="A8" s="107" t="str">
        <f>"Arbeidsduur per week " &amp; D6</f>
        <v>Arbeidsduur per week 2025</v>
      </c>
      <c r="B8" s="108"/>
      <c r="C8" s="109"/>
      <c r="D8" s="7"/>
      <c r="E8" s="16" t="str">
        <f>IF(D8&gt;0,IF(D6&lt;YEAR(D7),"Berekeningsdatum eerder dan in dienst datum",""),"")</f>
        <v/>
      </c>
      <c r="F8" s="112" t="s">
        <v>5</v>
      </c>
      <c r="G8" s="113"/>
      <c r="H8" s="114"/>
      <c r="I8" s="110"/>
      <c r="J8" s="111"/>
      <c r="K8" s="91"/>
      <c r="M8" s="68" t="s">
        <v>8</v>
      </c>
      <c r="N8" s="69">
        <f>IF(DAY(D7)=1,MONTH(D7),MONTH(D7)+1)</f>
        <v>4</v>
      </c>
    </row>
    <row r="9" spans="1:14" ht="14.25" customHeight="1" x14ac:dyDescent="0.25">
      <c r="A9" s="107" t="str">
        <f>"Arbeidsduur per week " &amp; D6+1</f>
        <v>Arbeidsduur per week 2026</v>
      </c>
      <c r="B9" s="108"/>
      <c r="C9" s="109"/>
      <c r="D9" s="7"/>
      <c r="E9" s="16" t="str">
        <f>IF(D9&gt;0,IF(D6+1&lt;YEAR(D7),"Berekeningsdatum eerder dan in dienst datum",""),"")</f>
        <v/>
      </c>
      <c r="M9" s="68" t="s">
        <v>9</v>
      </c>
      <c r="N9" s="69">
        <f>13-N8</f>
        <v>9</v>
      </c>
    </row>
    <row r="10" spans="1:14" ht="14.25" customHeight="1" x14ac:dyDescent="0.25">
      <c r="A10" s="107" t="str">
        <f>"Arbeidsduur per week " &amp; D6+2</f>
        <v>Arbeidsduur per week 2027</v>
      </c>
      <c r="B10" s="108"/>
      <c r="C10" s="109"/>
      <c r="D10" s="7"/>
      <c r="E10" s="16" t="str">
        <f>IF(D10&gt;0,IF(D6+2&lt;YEAR(D7),"Berekeningsdatum eerder dan in dienst datum",""),"")</f>
        <v/>
      </c>
      <c r="F10" s="17"/>
      <c r="G10" s="17"/>
      <c r="I10" s="17"/>
      <c r="J10" s="18" t="s">
        <v>54</v>
      </c>
      <c r="K10" s="18"/>
      <c r="M10" s="68" t="s">
        <v>10</v>
      </c>
      <c r="N10" s="69">
        <f>N9/12</f>
        <v>0.75</v>
      </c>
    </row>
    <row r="11" spans="1:14" ht="14.25" customHeight="1" thickBot="1" x14ac:dyDescent="0.3">
      <c r="A11" s="107" t="str">
        <f>"Arbeidsduur per week " &amp; D6+3</f>
        <v>Arbeidsduur per week 2028</v>
      </c>
      <c r="B11" s="108"/>
      <c r="C11" s="109"/>
      <c r="D11" s="7"/>
      <c r="E11" s="16" t="str">
        <f>IF(D11&gt;0,IF(D6+3&lt;YEAR(D7),"Berekeningsdatum eerder dan in dienst datum",""),"")</f>
        <v/>
      </c>
      <c r="J11" s="19">
        <v>45755</v>
      </c>
      <c r="K11" s="19"/>
    </row>
    <row r="12" spans="1:14" ht="14.25" customHeight="1" thickBot="1" x14ac:dyDescent="0.3">
      <c r="A12" s="129" t="str">
        <f>"Arbeidsduur per week " &amp; D6+4</f>
        <v>Arbeidsduur per week 2029</v>
      </c>
      <c r="B12" s="130"/>
      <c r="C12" s="113"/>
      <c r="D12" s="8"/>
      <c r="E12" s="16" t="str">
        <f>IF(D12&gt;0,IF(D6+4&lt;YEAR(D7),"Berekeningsdatum eerder dan in dienst datum",""),"")</f>
        <v/>
      </c>
      <c r="F12" s="98" t="s">
        <v>56</v>
      </c>
      <c r="G12" s="99"/>
      <c r="H12" s="100"/>
      <c r="I12"/>
      <c r="J12"/>
      <c r="K12"/>
    </row>
    <row r="13" spans="1:14" ht="14.25" customHeight="1" thickBot="1" x14ac:dyDescent="0.3">
      <c r="E13" s="16"/>
      <c r="F13" s="101"/>
      <c r="G13" s="102"/>
      <c r="H13" s="103"/>
      <c r="I13"/>
      <c r="J13"/>
      <c r="K13"/>
      <c r="M13" s="68" t="s">
        <v>11</v>
      </c>
      <c r="N13" s="69">
        <f>IF(AND(MONTH(D7)=1,DAY(D7)=1),1,N10)</f>
        <v>0.75</v>
      </c>
    </row>
    <row r="14" spans="1:14" ht="14.25" customHeight="1" thickBot="1" x14ac:dyDescent="0.3">
      <c r="A14" s="140" t="s">
        <v>12</v>
      </c>
      <c r="B14" s="116"/>
      <c r="C14" s="116"/>
      <c r="D14" s="141"/>
      <c r="E14" s="16"/>
      <c r="F14" s="101"/>
      <c r="G14" s="102"/>
      <c r="H14" s="103"/>
      <c r="I14"/>
      <c r="J14"/>
      <c r="K14"/>
    </row>
    <row r="15" spans="1:14" ht="14.25" customHeight="1" thickBot="1" x14ac:dyDescent="0.3">
      <c r="A15" s="157" t="s">
        <v>13</v>
      </c>
      <c r="B15" s="158"/>
      <c r="C15" s="159"/>
      <c r="D15" s="36">
        <v>0</v>
      </c>
      <c r="E15" s="16"/>
      <c r="F15" s="101"/>
      <c r="G15" s="102"/>
      <c r="H15" s="103"/>
      <c r="I15"/>
      <c r="J15"/>
      <c r="K15"/>
    </row>
    <row r="16" spans="1:14" ht="14.25" customHeight="1" thickBot="1" x14ac:dyDescent="0.3">
      <c r="A16" s="20"/>
      <c r="B16" s="20"/>
      <c r="C16" s="20"/>
      <c r="D16" s="21"/>
      <c r="E16" s="16"/>
      <c r="F16" s="101"/>
      <c r="G16" s="102"/>
      <c r="H16" s="103"/>
      <c r="I16"/>
      <c r="J16"/>
      <c r="K16"/>
      <c r="N16" s="71"/>
    </row>
    <row r="17" spans="1:23" ht="14.25" customHeight="1" x14ac:dyDescent="0.25">
      <c r="A17" s="150" t="s">
        <v>14</v>
      </c>
      <c r="B17" s="151"/>
      <c r="C17" s="151"/>
      <c r="D17" s="152"/>
      <c r="E17" s="16"/>
      <c r="F17" s="101"/>
      <c r="G17" s="102"/>
      <c r="H17" s="103"/>
      <c r="I17"/>
      <c r="J17"/>
      <c r="K17"/>
    </row>
    <row r="18" spans="1:23" ht="14.25" customHeight="1" thickBot="1" x14ac:dyDescent="0.3">
      <c r="A18" s="147" t="s">
        <v>15</v>
      </c>
      <c r="B18" s="148"/>
      <c r="C18" s="149"/>
      <c r="D18" s="22">
        <f ca="1">SUM(J31:J35)</f>
        <v>0</v>
      </c>
      <c r="F18" s="104"/>
      <c r="G18" s="105"/>
      <c r="H18" s="106"/>
      <c r="I18"/>
      <c r="J18"/>
      <c r="K18"/>
    </row>
    <row r="19" spans="1:23" ht="14.25" customHeight="1" x14ac:dyDescent="0.25">
      <c r="N19" s="72"/>
    </row>
    <row r="20" spans="1:23" ht="14.25" customHeight="1" thickBot="1" x14ac:dyDescent="0.3">
      <c r="N20" s="68"/>
      <c r="W20" s="50"/>
    </row>
    <row r="21" spans="1:23" ht="14.25" customHeight="1" thickBot="1" x14ac:dyDescent="0.3">
      <c r="A21" s="118" t="s">
        <v>16</v>
      </c>
      <c r="B21" s="119"/>
      <c r="C21" s="119"/>
      <c r="D21" s="119"/>
      <c r="E21" s="119"/>
      <c r="F21" s="119"/>
      <c r="G21" s="119"/>
      <c r="H21" s="120"/>
      <c r="I21" s="17"/>
      <c r="J21" s="23"/>
      <c r="K21" s="32"/>
    </row>
    <row r="22" spans="1:23" ht="14.25" customHeight="1" thickBot="1" x14ac:dyDescent="0.3">
      <c r="A22" s="15" t="s">
        <v>17</v>
      </c>
      <c r="B22" s="48" t="s">
        <v>18</v>
      </c>
      <c r="C22" s="24" t="s">
        <v>19</v>
      </c>
      <c r="D22" s="24" t="s">
        <v>20</v>
      </c>
      <c r="E22" s="143" t="s">
        <v>21</v>
      </c>
      <c r="F22" s="144"/>
      <c r="G22" s="59" t="s">
        <v>22</v>
      </c>
      <c r="H22" s="25" t="s">
        <v>23</v>
      </c>
      <c r="I22" s="26"/>
      <c r="J22" s="27" t="s">
        <v>24</v>
      </c>
      <c r="K22" s="92"/>
      <c r="M22" s="73" t="s">
        <v>25</v>
      </c>
      <c r="N22" s="74" t="s">
        <v>26</v>
      </c>
      <c r="O22" s="68" t="s">
        <v>27</v>
      </c>
    </row>
    <row r="23" spans="1:23" ht="14.25" customHeight="1" x14ac:dyDescent="0.25">
      <c r="A23" s="28">
        <f>D6</f>
        <v>2025</v>
      </c>
      <c r="B23" s="49">
        <f>IF(D8=0,0,IF(YEAR(D7)=A23,N9,12))</f>
        <v>0</v>
      </c>
      <c r="C23" s="60">
        <f>IF(D8=0,0,IF(D8/36&lt;0.5,0.5,D8/36))</f>
        <v>0</v>
      </c>
      <c r="D23" s="87">
        <f>(4500*C23)*O23</f>
        <v>0</v>
      </c>
      <c r="E23" s="145">
        <f>(IF((900*C23)=0,0,IF((900*C23)&lt;450,450,900*C23)))*B23/12</f>
        <v>0</v>
      </c>
      <c r="F23" s="145"/>
      <c r="G23" s="57">
        <f>IF(E23+D15&gt;D23,D23-D15,E23)</f>
        <v>0</v>
      </c>
      <c r="H23" s="41">
        <f ca="1">J31</f>
        <v>0</v>
      </c>
      <c r="I23" s="26"/>
      <c r="J23" s="39">
        <f ca="1">N23</f>
        <v>0</v>
      </c>
      <c r="K23" s="93"/>
      <c r="N23" s="75">
        <f ca="1">D15+(IF(D15+E23&gt;D23, D23-D15, E23))-J31</f>
        <v>0</v>
      </c>
      <c r="O23" s="68">
        <f>IF(YEAR(D7)&lt;=A23,1,0)</f>
        <v>1</v>
      </c>
    </row>
    <row r="24" spans="1:23" ht="14.25" customHeight="1" x14ac:dyDescent="0.25">
      <c r="A24" s="29">
        <f>D6+1</f>
        <v>2026</v>
      </c>
      <c r="B24" s="50">
        <f>IF(D9=0,0,IF(YEAR(D7)=A24,N9,12))</f>
        <v>0</v>
      </c>
      <c r="C24" s="61">
        <f>IF(D9=0,0,IF(D9/36&lt;0.5,0.5,D9/36))</f>
        <v>0</v>
      </c>
      <c r="D24" s="88">
        <f>(4500*C24)*O24</f>
        <v>0</v>
      </c>
      <c r="E24" s="146">
        <f>(IF((900*C24)=0,0,IF((900*C24)&lt;450,450,900*C24)))*B24/12</f>
        <v>0</v>
      </c>
      <c r="F24" s="146"/>
      <c r="G24" s="58">
        <f>IF(B24=0,0,(IF(J23+E24&gt;D24,D24-J23,E24)))</f>
        <v>0</v>
      </c>
      <c r="H24" s="42">
        <f ca="1">J32</f>
        <v>0</v>
      </c>
      <c r="I24" s="26"/>
      <c r="J24" s="39">
        <f ca="1">N24</f>
        <v>0</v>
      </c>
      <c r="K24" s="93"/>
      <c r="N24" s="75">
        <f ca="1">N23+(IF(N23+E24&gt;D24, D24-N23, E24))-J32</f>
        <v>0</v>
      </c>
      <c r="O24" s="68">
        <f>IF(YEAR(D7)&lt;=A24,1,0)</f>
        <v>1</v>
      </c>
    </row>
    <row r="25" spans="1:23" ht="14.25" customHeight="1" x14ac:dyDescent="0.25">
      <c r="A25" s="29">
        <f>D6+2</f>
        <v>2027</v>
      </c>
      <c r="B25" s="50">
        <f>IF(D10=0,0,IF(YEAR(D7)=A25,N9,12))</f>
        <v>0</v>
      </c>
      <c r="C25" s="61">
        <f>IF(D10=0,0,IF(D10/36&lt;0.5,0.5,D10/36))</f>
        <v>0</v>
      </c>
      <c r="D25" s="88">
        <f>(4500*C25)*O25</f>
        <v>0</v>
      </c>
      <c r="E25" s="146">
        <f>(IF((900*C25)=0,0,IF((900*C25)&lt;450,450,900*C25)))*B25/12</f>
        <v>0</v>
      </c>
      <c r="F25" s="146"/>
      <c r="G25" s="58">
        <f>IF(B25=0,0,(IF(J24+E25&gt;D25,D25-J24,E25)))</f>
        <v>0</v>
      </c>
      <c r="H25" s="42">
        <f ca="1">J33</f>
        <v>0</v>
      </c>
      <c r="I25" s="26"/>
      <c r="J25" s="39">
        <f ca="1">N25</f>
        <v>0</v>
      </c>
      <c r="K25" s="93"/>
      <c r="N25" s="76">
        <f ca="1">N24+(IF(N24+E25&gt;D25, D25-N24, E25))-J33</f>
        <v>0</v>
      </c>
      <c r="O25" s="68">
        <f>IF(YEAR(D7)&lt;=A25,1,0)</f>
        <v>1</v>
      </c>
    </row>
    <row r="26" spans="1:23" ht="14.25" customHeight="1" x14ac:dyDescent="0.25">
      <c r="A26" s="29">
        <f>D6+3</f>
        <v>2028</v>
      </c>
      <c r="B26" s="51">
        <f>IF(D11=0,0,IF(YEAR(D7)=A26,N9,12))</f>
        <v>0</v>
      </c>
      <c r="C26" s="61">
        <f>IF(D11=0,0,IF(D11/36&lt;0.5,0.5,D11/36))</f>
        <v>0</v>
      </c>
      <c r="D26" s="88">
        <f>(4500*C26)*O26</f>
        <v>0</v>
      </c>
      <c r="E26" s="146">
        <f>(IF((900*C26)=0,0,IF((900*C26)&lt;450,450,900*C26)))*B26/12</f>
        <v>0</v>
      </c>
      <c r="F26" s="146"/>
      <c r="G26" s="58">
        <f>IF(B26=0,0,(IF(J25+E26&gt;D26,D26-J25,E26)))</f>
        <v>0</v>
      </c>
      <c r="H26" s="42">
        <f ca="1">J34</f>
        <v>0</v>
      </c>
      <c r="I26" s="26"/>
      <c r="J26" s="39">
        <f ca="1">N26</f>
        <v>0</v>
      </c>
      <c r="K26" s="93"/>
      <c r="N26" s="76">
        <f ca="1">N25+(IF(N25+E26&gt;D26, D26-N25, E26))-J34</f>
        <v>0</v>
      </c>
      <c r="O26" s="68">
        <f>IF(YEAR(D7)&lt;=A26,1,0)</f>
        <v>1</v>
      </c>
    </row>
    <row r="27" spans="1:23" ht="14.25" customHeight="1" thickBot="1" x14ac:dyDescent="0.3">
      <c r="A27" s="30">
        <f>D6+4</f>
        <v>2029</v>
      </c>
      <c r="B27" s="52">
        <f>IF(D12=0,0,IF(YEAR(D7)=A27,N9,12))</f>
        <v>0</v>
      </c>
      <c r="C27" s="62">
        <f>IF(D12=0,0,IF(D12/36&lt;0.5,0.5,D12/36))</f>
        <v>0</v>
      </c>
      <c r="D27" s="89">
        <f>(4500*C27)*O27</f>
        <v>0</v>
      </c>
      <c r="E27" s="142">
        <f>(IF((900*C27)=0,0,IF((900*C27)&lt;450,450,900*C27)))*B27/12</f>
        <v>0</v>
      </c>
      <c r="F27" s="142"/>
      <c r="G27" s="31">
        <f>IF(B27=0,0,(IF(J26+E27&gt;D27,D27-J26,E27)))</f>
        <v>0</v>
      </c>
      <c r="H27" s="43">
        <f ca="1">J35</f>
        <v>0</v>
      </c>
      <c r="I27" s="26"/>
      <c r="J27" s="40">
        <f ca="1">N27</f>
        <v>0</v>
      </c>
      <c r="K27" s="93"/>
      <c r="N27" s="76">
        <f ca="1">N26+(IF(N26+E27&gt;D27, D27-N26, E27))-J35</f>
        <v>0</v>
      </c>
      <c r="O27" s="68">
        <f>IF(YEAR(D10)&lt;=A27,1,0)</f>
        <v>1</v>
      </c>
    </row>
    <row r="28" spans="1:23" ht="14.25" customHeight="1" thickBot="1" x14ac:dyDescent="0.3"/>
    <row r="29" spans="1:23" ht="14.25" customHeight="1" thickBot="1" x14ac:dyDescent="0.3">
      <c r="A29" s="118" t="s">
        <v>28</v>
      </c>
      <c r="B29" s="119"/>
      <c r="C29" s="119"/>
      <c r="D29" s="119"/>
      <c r="E29" s="119"/>
      <c r="F29" s="119"/>
      <c r="G29" s="119"/>
      <c r="H29" s="120"/>
      <c r="I29" s="32"/>
      <c r="J29" s="23"/>
      <c r="K29" s="32"/>
      <c r="M29" s="68" t="s">
        <v>27</v>
      </c>
    </row>
    <row r="30" spans="1:23" ht="14.25" customHeight="1" thickBot="1" x14ac:dyDescent="0.3">
      <c r="A30" s="53" t="s">
        <v>17</v>
      </c>
      <c r="B30" s="156" t="s">
        <v>29</v>
      </c>
      <c r="C30" s="156"/>
      <c r="D30" s="156"/>
      <c r="E30" s="156"/>
      <c r="F30" s="156"/>
      <c r="G30" s="156"/>
      <c r="H30" s="33" t="s">
        <v>30</v>
      </c>
      <c r="J30" s="66" t="s">
        <v>31</v>
      </c>
      <c r="K30" s="92"/>
      <c r="M30" s="73"/>
      <c r="N30" s="74"/>
    </row>
    <row r="31" spans="1:23" ht="14.25" customHeight="1" x14ac:dyDescent="0.25">
      <c r="A31" s="54">
        <f>D6</f>
        <v>2025</v>
      </c>
      <c r="B31" s="153"/>
      <c r="C31" s="154"/>
      <c r="D31" s="154"/>
      <c r="E31" s="154"/>
      <c r="F31" s="154"/>
      <c r="G31" s="155"/>
      <c r="H31" s="63">
        <f ca="1">SUMIF(H39:I58,2025,J39:J58)</f>
        <v>0</v>
      </c>
      <c r="I31" s="10"/>
      <c r="J31" s="11">
        <f ca="1">H31</f>
        <v>0</v>
      </c>
      <c r="K31" s="10"/>
      <c r="N31" s="75"/>
    </row>
    <row r="32" spans="1:23" ht="14.25" customHeight="1" x14ac:dyDescent="0.25">
      <c r="A32" s="55">
        <f>D6+1</f>
        <v>2026</v>
      </c>
      <c r="B32" s="134"/>
      <c r="C32" s="135"/>
      <c r="D32" s="135"/>
      <c r="E32" s="135"/>
      <c r="F32" s="135"/>
      <c r="G32" s="136"/>
      <c r="H32" s="64">
        <f ca="1">SUMIF(H39:I58,2026,J39:J58)</f>
        <v>0</v>
      </c>
      <c r="I32" s="10"/>
      <c r="J32" s="84">
        <f ca="1">H32</f>
        <v>0</v>
      </c>
      <c r="K32" s="10"/>
      <c r="N32" s="75"/>
    </row>
    <row r="33" spans="1:17" ht="14.25" customHeight="1" x14ac:dyDescent="0.25">
      <c r="A33" s="55">
        <f>D6+2</f>
        <v>2027</v>
      </c>
      <c r="B33" s="134"/>
      <c r="C33" s="135"/>
      <c r="D33" s="135"/>
      <c r="E33" s="135"/>
      <c r="F33" s="135"/>
      <c r="G33" s="136"/>
      <c r="H33" s="64">
        <f ca="1">SUMIF(H39:I58,2027,J39:J58)</f>
        <v>0</v>
      </c>
      <c r="I33" s="10"/>
      <c r="J33" s="11">
        <f ca="1">H33</f>
        <v>0</v>
      </c>
      <c r="K33" s="10"/>
      <c r="N33" s="76"/>
    </row>
    <row r="34" spans="1:17" ht="14.25" customHeight="1" x14ac:dyDescent="0.25">
      <c r="A34" s="55">
        <f>D6+3</f>
        <v>2028</v>
      </c>
      <c r="B34" s="134"/>
      <c r="C34" s="135"/>
      <c r="D34" s="135"/>
      <c r="E34" s="135"/>
      <c r="F34" s="135"/>
      <c r="G34" s="136"/>
      <c r="H34" s="64">
        <f ca="1">SUMIF(H39:I58,2028,J39:J58)</f>
        <v>0</v>
      </c>
      <c r="I34" s="10"/>
      <c r="J34" s="11">
        <f ca="1">H34</f>
        <v>0</v>
      </c>
      <c r="K34" s="10"/>
      <c r="N34" s="76"/>
    </row>
    <row r="35" spans="1:17" ht="14.25" customHeight="1" thickBot="1" x14ac:dyDescent="0.3">
      <c r="A35" s="56">
        <f>D6+4</f>
        <v>2029</v>
      </c>
      <c r="B35" s="137"/>
      <c r="C35" s="138"/>
      <c r="D35" s="138"/>
      <c r="E35" s="138"/>
      <c r="F35" s="138"/>
      <c r="G35" s="139"/>
      <c r="H35" s="65">
        <f ca="1">SUMIF(H39:I58,2029,J39:J58)</f>
        <v>0</v>
      </c>
      <c r="I35" s="10"/>
      <c r="J35" s="12">
        <f ca="1">H35</f>
        <v>0</v>
      </c>
      <c r="K35" s="10"/>
      <c r="N35" s="76"/>
    </row>
    <row r="36" spans="1:17" ht="14.25" customHeight="1" thickBot="1" x14ac:dyDescent="0.3">
      <c r="A36" s="34"/>
      <c r="B36" s="34"/>
      <c r="C36" s="26"/>
      <c r="D36" s="13"/>
      <c r="E36" s="14"/>
      <c r="F36" s="14"/>
      <c r="G36" s="14"/>
      <c r="H36" s="35"/>
      <c r="I36" s="10"/>
      <c r="J36" s="10"/>
      <c r="K36" s="10"/>
    </row>
    <row r="37" spans="1:17" ht="14.25" customHeight="1" thickBot="1" x14ac:dyDescent="0.3">
      <c r="A37" s="140" t="s">
        <v>32</v>
      </c>
      <c r="B37" s="116"/>
      <c r="C37" s="116"/>
      <c r="D37" s="116"/>
      <c r="E37" s="116"/>
      <c r="F37" s="116"/>
      <c r="G37" s="116"/>
      <c r="H37" s="116"/>
      <c r="I37" s="116"/>
      <c r="J37" s="141"/>
      <c r="K37" s="90"/>
      <c r="L37" s="96"/>
      <c r="M37" s="32"/>
      <c r="N37" s="32"/>
      <c r="O37" s="32"/>
      <c r="P37" s="32"/>
      <c r="Q37" s="32"/>
    </row>
    <row r="38" spans="1:17" ht="14.25" customHeight="1" thickBot="1" x14ac:dyDescent="0.3">
      <c r="A38" s="131" t="s">
        <v>33</v>
      </c>
      <c r="B38" s="132"/>
      <c r="C38" s="133"/>
      <c r="D38" s="168" t="s">
        <v>34</v>
      </c>
      <c r="E38" s="169"/>
      <c r="F38" s="169"/>
      <c r="G38" s="170"/>
      <c r="H38" s="166" t="s">
        <v>17</v>
      </c>
      <c r="I38" s="167"/>
      <c r="J38" s="79" t="s">
        <v>30</v>
      </c>
      <c r="K38" s="94"/>
      <c r="L38" s="97" t="s">
        <v>55</v>
      </c>
      <c r="M38" s="69"/>
      <c r="O38" s="69"/>
      <c r="P38" s="69"/>
      <c r="Q38" s="69"/>
    </row>
    <row r="39" spans="1:17" s="67" customFormat="1" x14ac:dyDescent="0.25">
      <c r="A39" s="164"/>
      <c r="B39" s="154"/>
      <c r="C39" s="155"/>
      <c r="D39" s="153"/>
      <c r="E39" s="154"/>
      <c r="F39" s="154"/>
      <c r="G39" s="155"/>
      <c r="H39" s="153"/>
      <c r="I39" s="155"/>
      <c r="J39" s="80"/>
      <c r="K39" s="95"/>
      <c r="L39" s="80"/>
      <c r="M39" s="77"/>
      <c r="N39" s="77"/>
      <c r="O39" s="77"/>
      <c r="P39" s="77"/>
      <c r="Q39" s="77"/>
    </row>
    <row r="40" spans="1:17" s="67" customFormat="1" x14ac:dyDescent="0.25">
      <c r="A40" s="162"/>
      <c r="B40" s="163"/>
      <c r="C40" s="161"/>
      <c r="D40" s="134"/>
      <c r="E40" s="135"/>
      <c r="F40" s="135"/>
      <c r="G40" s="136"/>
      <c r="H40" s="160"/>
      <c r="I40" s="161"/>
      <c r="J40" s="81"/>
      <c r="K40" s="95"/>
      <c r="L40" s="81"/>
      <c r="M40" s="77"/>
      <c r="N40" s="77"/>
      <c r="O40" s="77"/>
      <c r="P40" s="77"/>
      <c r="Q40" s="77"/>
    </row>
    <row r="41" spans="1:17" s="67" customFormat="1" x14ac:dyDescent="0.25">
      <c r="A41" s="162"/>
      <c r="B41" s="163"/>
      <c r="C41" s="161"/>
      <c r="D41" s="134"/>
      <c r="E41" s="135"/>
      <c r="F41" s="135"/>
      <c r="G41" s="136"/>
      <c r="H41" s="160"/>
      <c r="I41" s="161"/>
      <c r="J41" s="81"/>
      <c r="K41" s="95"/>
      <c r="L41" s="81"/>
      <c r="M41" s="77"/>
      <c r="N41" s="77"/>
      <c r="O41" s="77"/>
      <c r="P41" s="77"/>
      <c r="Q41" s="77"/>
    </row>
    <row r="42" spans="1:17" s="67" customFormat="1" x14ac:dyDescent="0.25">
      <c r="A42" s="162"/>
      <c r="B42" s="163"/>
      <c r="C42" s="161"/>
      <c r="D42" s="134"/>
      <c r="E42" s="135"/>
      <c r="F42" s="135"/>
      <c r="G42" s="136"/>
      <c r="H42" s="160"/>
      <c r="I42" s="161"/>
      <c r="J42" s="81"/>
      <c r="K42" s="95"/>
      <c r="L42" s="81"/>
      <c r="M42" s="77"/>
      <c r="N42" s="77"/>
      <c r="O42" s="77"/>
      <c r="P42" s="77"/>
      <c r="Q42" s="77"/>
    </row>
    <row r="43" spans="1:17" s="67" customFormat="1" x14ac:dyDescent="0.25">
      <c r="A43" s="162"/>
      <c r="B43" s="163"/>
      <c r="C43" s="161"/>
      <c r="D43" s="134"/>
      <c r="E43" s="135"/>
      <c r="F43" s="135"/>
      <c r="G43" s="136"/>
      <c r="H43" s="160"/>
      <c r="I43" s="161"/>
      <c r="J43" s="81"/>
      <c r="K43" s="95"/>
      <c r="L43" s="81"/>
      <c r="M43" s="77"/>
      <c r="N43" s="77"/>
      <c r="O43" s="77"/>
      <c r="P43" s="77"/>
      <c r="Q43" s="77"/>
    </row>
    <row r="44" spans="1:17" s="67" customFormat="1" x14ac:dyDescent="0.25">
      <c r="A44" s="162"/>
      <c r="B44" s="163"/>
      <c r="C44" s="161"/>
      <c r="D44" s="134"/>
      <c r="E44" s="135"/>
      <c r="F44" s="135"/>
      <c r="G44" s="136"/>
      <c r="H44" s="160"/>
      <c r="I44" s="161"/>
      <c r="J44" s="81"/>
      <c r="K44" s="95"/>
      <c r="L44" s="81"/>
      <c r="M44" s="77"/>
      <c r="N44" s="77"/>
      <c r="O44" s="77"/>
      <c r="P44" s="77"/>
      <c r="Q44" s="77"/>
    </row>
    <row r="45" spans="1:17" s="67" customFormat="1" x14ac:dyDescent="0.25">
      <c r="A45" s="162"/>
      <c r="B45" s="163"/>
      <c r="C45" s="161"/>
      <c r="D45" s="134"/>
      <c r="E45" s="135"/>
      <c r="F45" s="135"/>
      <c r="G45" s="136"/>
      <c r="H45" s="160"/>
      <c r="I45" s="161"/>
      <c r="J45" s="81"/>
      <c r="K45" s="95"/>
      <c r="L45" s="81"/>
      <c r="M45" s="77"/>
      <c r="N45" s="77"/>
      <c r="O45" s="77"/>
      <c r="P45" s="77"/>
      <c r="Q45" s="77"/>
    </row>
    <row r="46" spans="1:17" s="67" customFormat="1" x14ac:dyDescent="0.25">
      <c r="A46" s="165"/>
      <c r="B46" s="135"/>
      <c r="C46" s="136"/>
      <c r="D46" s="134"/>
      <c r="E46" s="135"/>
      <c r="F46" s="135"/>
      <c r="G46" s="136"/>
      <c r="H46" s="160"/>
      <c r="I46" s="161"/>
      <c r="J46" s="81"/>
      <c r="K46" s="95"/>
      <c r="L46" s="81"/>
      <c r="M46" s="77"/>
      <c r="N46" s="77"/>
      <c r="O46" s="77"/>
      <c r="P46" s="77"/>
      <c r="Q46" s="77"/>
    </row>
    <row r="47" spans="1:17" s="67" customFormat="1" x14ac:dyDescent="0.25">
      <c r="A47" s="165"/>
      <c r="B47" s="135"/>
      <c r="C47" s="136"/>
      <c r="D47" s="134"/>
      <c r="E47" s="135"/>
      <c r="F47" s="135"/>
      <c r="G47" s="136"/>
      <c r="H47" s="85"/>
      <c r="I47" s="86"/>
      <c r="J47" s="81"/>
      <c r="K47" s="95"/>
      <c r="L47" s="81"/>
      <c r="M47" s="77"/>
      <c r="N47" s="77"/>
      <c r="O47" s="77"/>
      <c r="P47" s="77"/>
      <c r="Q47" s="77"/>
    </row>
    <row r="48" spans="1:17" s="67" customFormat="1" x14ac:dyDescent="0.25">
      <c r="A48" s="165"/>
      <c r="B48" s="135"/>
      <c r="C48" s="136"/>
      <c r="D48" s="134"/>
      <c r="E48" s="135"/>
      <c r="F48" s="135"/>
      <c r="G48" s="136"/>
      <c r="H48" s="85"/>
      <c r="I48" s="86"/>
      <c r="J48" s="81"/>
      <c r="K48" s="95"/>
      <c r="L48" s="81"/>
      <c r="M48" s="77"/>
      <c r="N48" s="77"/>
      <c r="O48" s="77"/>
      <c r="P48" s="77"/>
      <c r="Q48" s="77"/>
    </row>
    <row r="49" spans="1:17" s="67" customFormat="1" x14ac:dyDescent="0.25">
      <c r="A49" s="165"/>
      <c r="B49" s="135"/>
      <c r="C49" s="136"/>
      <c r="D49" s="134"/>
      <c r="E49" s="135"/>
      <c r="F49" s="135"/>
      <c r="G49" s="136"/>
      <c r="H49" s="85"/>
      <c r="I49" s="86"/>
      <c r="J49" s="81"/>
      <c r="K49" s="95"/>
      <c r="L49" s="81"/>
      <c r="M49" s="77"/>
      <c r="N49" s="77"/>
      <c r="O49" s="77"/>
      <c r="P49" s="77"/>
      <c r="Q49" s="77"/>
    </row>
    <row r="50" spans="1:17" s="67" customFormat="1" x14ac:dyDescent="0.25">
      <c r="A50" s="165"/>
      <c r="B50" s="135"/>
      <c r="C50" s="136"/>
      <c r="D50" s="134"/>
      <c r="E50" s="135"/>
      <c r="F50" s="135"/>
      <c r="G50" s="136"/>
      <c r="H50" s="85"/>
      <c r="I50" s="86"/>
      <c r="J50" s="81"/>
      <c r="K50" s="95"/>
      <c r="L50" s="81"/>
      <c r="M50" s="77"/>
      <c r="N50" s="77"/>
      <c r="O50" s="77"/>
      <c r="P50" s="77"/>
      <c r="Q50" s="77"/>
    </row>
    <row r="51" spans="1:17" s="67" customFormat="1" x14ac:dyDescent="0.25">
      <c r="A51" s="165"/>
      <c r="B51" s="135"/>
      <c r="C51" s="136"/>
      <c r="D51" s="134"/>
      <c r="E51" s="135"/>
      <c r="F51" s="135"/>
      <c r="G51" s="136"/>
      <c r="H51" s="85"/>
      <c r="I51" s="86"/>
      <c r="J51" s="81"/>
      <c r="K51" s="95"/>
      <c r="L51" s="81"/>
      <c r="M51" s="77"/>
      <c r="N51" s="77"/>
      <c r="O51" s="77"/>
      <c r="P51" s="77"/>
      <c r="Q51" s="77"/>
    </row>
    <row r="52" spans="1:17" s="67" customFormat="1" x14ac:dyDescent="0.25">
      <c r="A52" s="165"/>
      <c r="B52" s="135"/>
      <c r="C52" s="136"/>
      <c r="D52" s="134"/>
      <c r="E52" s="135"/>
      <c r="F52" s="135"/>
      <c r="G52" s="136"/>
      <c r="H52" s="85"/>
      <c r="I52" s="86"/>
      <c r="J52" s="81"/>
      <c r="K52" s="95"/>
      <c r="L52" s="81"/>
      <c r="M52" s="77"/>
      <c r="N52" s="77"/>
      <c r="O52" s="77"/>
      <c r="P52" s="77"/>
      <c r="Q52" s="77"/>
    </row>
    <row r="53" spans="1:17" s="67" customFormat="1" x14ac:dyDescent="0.25">
      <c r="A53" s="165"/>
      <c r="B53" s="135"/>
      <c r="C53" s="136"/>
      <c r="D53" s="134"/>
      <c r="E53" s="135"/>
      <c r="F53" s="135"/>
      <c r="G53" s="136"/>
      <c r="H53" s="85"/>
      <c r="I53" s="86"/>
      <c r="J53" s="81"/>
      <c r="K53" s="95"/>
      <c r="L53" s="81"/>
      <c r="M53" s="77"/>
      <c r="N53" s="77"/>
      <c r="O53" s="77"/>
      <c r="P53" s="77"/>
      <c r="Q53" s="77"/>
    </row>
    <row r="54" spans="1:17" s="67" customFormat="1" x14ac:dyDescent="0.25">
      <c r="A54" s="165"/>
      <c r="B54" s="135"/>
      <c r="C54" s="136"/>
      <c r="D54" s="134"/>
      <c r="E54" s="135"/>
      <c r="F54" s="135"/>
      <c r="G54" s="136"/>
      <c r="H54" s="85"/>
      <c r="I54" s="86"/>
      <c r="J54" s="81"/>
      <c r="K54" s="95"/>
      <c r="L54" s="81"/>
      <c r="M54" s="77"/>
      <c r="N54" s="77"/>
      <c r="O54" s="77"/>
      <c r="P54" s="77"/>
      <c r="Q54" s="77"/>
    </row>
    <row r="55" spans="1:17" s="67" customFormat="1" x14ac:dyDescent="0.25">
      <c r="A55" s="162"/>
      <c r="B55" s="163"/>
      <c r="C55" s="161"/>
      <c r="D55" s="134"/>
      <c r="E55" s="135"/>
      <c r="F55" s="135"/>
      <c r="G55" s="136"/>
      <c r="H55" s="160"/>
      <c r="I55" s="161"/>
      <c r="J55" s="81"/>
      <c r="K55" s="95"/>
      <c r="L55" s="81"/>
      <c r="M55" s="77"/>
      <c r="N55" s="77"/>
      <c r="O55" s="77"/>
      <c r="P55" s="77"/>
      <c r="Q55" s="77"/>
    </row>
    <row r="56" spans="1:17" s="67" customFormat="1" x14ac:dyDescent="0.25">
      <c r="A56" s="165"/>
      <c r="B56" s="135"/>
      <c r="C56" s="136"/>
      <c r="D56" s="134"/>
      <c r="E56" s="135"/>
      <c r="F56" s="135"/>
      <c r="G56" s="136"/>
      <c r="H56" s="38"/>
      <c r="I56" s="37"/>
      <c r="J56" s="82"/>
      <c r="K56" s="95"/>
      <c r="L56" s="82"/>
      <c r="M56" s="77"/>
      <c r="N56" s="77"/>
      <c r="O56" s="77"/>
      <c r="P56" s="77"/>
      <c r="Q56" s="77"/>
    </row>
    <row r="57" spans="1:17" s="67" customFormat="1" x14ac:dyDescent="0.25">
      <c r="A57" s="165"/>
      <c r="B57" s="135"/>
      <c r="C57" s="136"/>
      <c r="D57" s="134"/>
      <c r="E57" s="135"/>
      <c r="F57" s="135"/>
      <c r="G57" s="136"/>
      <c r="H57" s="38"/>
      <c r="I57" s="37"/>
      <c r="J57" s="82"/>
      <c r="K57" s="95"/>
      <c r="L57" s="82"/>
      <c r="M57" s="77"/>
      <c r="N57" s="77"/>
      <c r="O57" s="77"/>
      <c r="P57" s="77"/>
      <c r="Q57" s="77"/>
    </row>
    <row r="58" spans="1:17" s="67" customFormat="1" ht="15.75" thickBot="1" x14ac:dyDescent="0.3">
      <c r="A58" s="173"/>
      <c r="B58" s="174"/>
      <c r="C58" s="172"/>
      <c r="D58" s="137"/>
      <c r="E58" s="138"/>
      <c r="F58" s="138"/>
      <c r="G58" s="139"/>
      <c r="H58" s="171"/>
      <c r="I58" s="172"/>
      <c r="J58" s="83"/>
      <c r="K58" s="95"/>
      <c r="L58" s="83"/>
      <c r="M58" s="77"/>
      <c r="N58" s="77"/>
      <c r="O58" s="77"/>
      <c r="P58" s="77"/>
      <c r="Q58" s="77"/>
    </row>
    <row r="59" spans="1:17" ht="15.75" customHeight="1" x14ac:dyDescent="0.25"/>
  </sheetData>
  <sheetProtection algorithmName="SHA-512" hashValue="QpYOvQgXQ0pc91OlJGlwWkzSHC/ZzDYDDwI9Y/UMzGWcdzIVnKufXUFDetST1y+cI06pch0Irq63mFtKx+Suiw==" saltValue="l9BWFwfFp6IiGcZ/brfFtw==" spinCount="100000" sheet="1" objects="1" scenarios="1" insertColumns="0"/>
  <mergeCells count="88">
    <mergeCell ref="H58:I58"/>
    <mergeCell ref="A52:C52"/>
    <mergeCell ref="A53:C53"/>
    <mergeCell ref="A54:C54"/>
    <mergeCell ref="A56:C56"/>
    <mergeCell ref="A57:C57"/>
    <mergeCell ref="D57:G57"/>
    <mergeCell ref="D58:G58"/>
    <mergeCell ref="D56:G56"/>
    <mergeCell ref="A58:C58"/>
    <mergeCell ref="D52:G52"/>
    <mergeCell ref="D53:G53"/>
    <mergeCell ref="D54:G54"/>
    <mergeCell ref="D55:G55"/>
    <mergeCell ref="D45:G45"/>
    <mergeCell ref="D46:G46"/>
    <mergeCell ref="D47:G47"/>
    <mergeCell ref="D48:G48"/>
    <mergeCell ref="D49:G49"/>
    <mergeCell ref="D50:G50"/>
    <mergeCell ref="H44:I44"/>
    <mergeCell ref="A45:C45"/>
    <mergeCell ref="A46:C46"/>
    <mergeCell ref="A55:C55"/>
    <mergeCell ref="H38:I38"/>
    <mergeCell ref="A47:C47"/>
    <mergeCell ref="A48:C48"/>
    <mergeCell ref="A49:C49"/>
    <mergeCell ref="A50:C50"/>
    <mergeCell ref="A51:C51"/>
    <mergeCell ref="D51:G51"/>
    <mergeCell ref="A44:C44"/>
    <mergeCell ref="H45:I45"/>
    <mergeCell ref="H46:I46"/>
    <mergeCell ref="H55:I55"/>
    <mergeCell ref="D44:G44"/>
    <mergeCell ref="H41:I41"/>
    <mergeCell ref="H42:I42"/>
    <mergeCell ref="H43:I43"/>
    <mergeCell ref="A43:C43"/>
    <mergeCell ref="D42:G42"/>
    <mergeCell ref="A42:C42"/>
    <mergeCell ref="A41:C41"/>
    <mergeCell ref="D43:G43"/>
    <mergeCell ref="D41:G41"/>
    <mergeCell ref="B31:G31"/>
    <mergeCell ref="B30:G30"/>
    <mergeCell ref="B32:G32"/>
    <mergeCell ref="A15:C15"/>
    <mergeCell ref="H40:I40"/>
    <mergeCell ref="A40:C40"/>
    <mergeCell ref="A39:C39"/>
    <mergeCell ref="H39:I39"/>
    <mergeCell ref="D39:G39"/>
    <mergeCell ref="D40:G40"/>
    <mergeCell ref="D38:G38"/>
    <mergeCell ref="A38:C38"/>
    <mergeCell ref="B33:G33"/>
    <mergeCell ref="B34:G34"/>
    <mergeCell ref="B35:G35"/>
    <mergeCell ref="A14:D14"/>
    <mergeCell ref="E27:F27"/>
    <mergeCell ref="E22:F22"/>
    <mergeCell ref="E23:F23"/>
    <mergeCell ref="E24:F24"/>
    <mergeCell ref="E26:F26"/>
    <mergeCell ref="A18:C18"/>
    <mergeCell ref="A17:D17"/>
    <mergeCell ref="A21:H21"/>
    <mergeCell ref="E25:F25"/>
    <mergeCell ref="A37:J37"/>
    <mergeCell ref="A29:H29"/>
    <mergeCell ref="A5:D5"/>
    <mergeCell ref="F5:J5"/>
    <mergeCell ref="F7:H7"/>
    <mergeCell ref="I7:J7"/>
    <mergeCell ref="F6:H6"/>
    <mergeCell ref="I6:J6"/>
    <mergeCell ref="A7:C7"/>
    <mergeCell ref="A6:C6"/>
    <mergeCell ref="F12:H18"/>
    <mergeCell ref="A8:C8"/>
    <mergeCell ref="A9:C9"/>
    <mergeCell ref="A10:C10"/>
    <mergeCell ref="I8:J8"/>
    <mergeCell ref="F8:H8"/>
    <mergeCell ref="A11:C11"/>
    <mergeCell ref="A12:C12"/>
  </mergeCells>
  <conditionalFormatting sqref="D7">
    <cfRule type="cellIs" dxfId="0" priority="1" stopIfTrue="1" operator="equal">
      <formula>""</formula>
    </cfRule>
  </conditionalFormatting>
  <dataValidations count="3">
    <dataValidation type="date" errorStyle="warning" allowBlank="1" showInputMessage="1" showErrorMessage="1" errorTitle="Datumfout" error="Het veld moet een datum bevatten" sqref="D7" xr:uid="{00000000-0002-0000-0000-000000000000}">
      <formula1>1</formula1>
      <formula2>73050</formula2>
    </dataValidation>
    <dataValidation type="whole" allowBlank="1" showInputMessage="1" showErrorMessage="1" errorTitle="Foutief jaar" error="De berekening mag alleen uitgevoerd worden vanaf 2015" sqref="D6:D7" xr:uid="{00000000-0002-0000-0000-000001000000}">
      <formula1>2015</formula1>
      <formula2>2099</formula2>
    </dataValidation>
    <dataValidation type="list" allowBlank="1" showInputMessage="1" showErrorMessage="1" sqref="H39:H58 I40:I58" xr:uid="{A8330EEF-A1C1-44BC-8B15-A7EC420E4A8C}">
      <formula1>"2025,2026,2027,2028,2029"</formula1>
    </dataValidation>
  </dataValidations>
  <pageMargins left="0.7" right="0.7" top="0.75" bottom="0.75" header="0.3" footer="0.3"/>
  <pageSetup paperSize="9" scale="3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3:B35"/>
  <sheetViews>
    <sheetView showGridLines="0" showRowColHeaders="0" topLeftCell="A11" zoomScaleNormal="100" workbookViewId="0">
      <selection activeCell="B25" sqref="B25"/>
    </sheetView>
  </sheetViews>
  <sheetFormatPr defaultRowHeight="12.75" x14ac:dyDescent="0.2"/>
  <cols>
    <col min="2" max="2" width="101.5703125" style="5" customWidth="1"/>
  </cols>
  <sheetData>
    <row r="3" spans="2:2" ht="15" x14ac:dyDescent="0.2">
      <c r="B3" s="6" t="s">
        <v>35</v>
      </c>
    </row>
    <row r="4" spans="2:2" x14ac:dyDescent="0.2">
      <c r="B4" s="1"/>
    </row>
    <row r="5" spans="2:2" x14ac:dyDescent="0.2">
      <c r="B5" s="2" t="s">
        <v>3</v>
      </c>
    </row>
    <row r="6" spans="2:2" ht="25.5" x14ac:dyDescent="0.2">
      <c r="B6" s="1" t="s">
        <v>36</v>
      </c>
    </row>
    <row r="7" spans="2:2" x14ac:dyDescent="0.2">
      <c r="B7" s="1"/>
    </row>
    <row r="8" spans="2:2" x14ac:dyDescent="0.2">
      <c r="B8" s="2" t="s">
        <v>37</v>
      </c>
    </row>
    <row r="9" spans="2:2" ht="25.5" x14ac:dyDescent="0.2">
      <c r="B9" s="1" t="s">
        <v>38</v>
      </c>
    </row>
    <row r="10" spans="2:2" x14ac:dyDescent="0.2">
      <c r="B10" s="1"/>
    </row>
    <row r="11" spans="2:2" ht="51" x14ac:dyDescent="0.2">
      <c r="B11" s="3" t="s">
        <v>39</v>
      </c>
    </row>
    <row r="12" spans="2:2" x14ac:dyDescent="0.2">
      <c r="B12" s="1"/>
    </row>
    <row r="13" spans="2:2" hidden="1" x14ac:dyDescent="0.2">
      <c r="B13" s="3" t="s">
        <v>40</v>
      </c>
    </row>
    <row r="14" spans="2:2" hidden="1" x14ac:dyDescent="0.2">
      <c r="B14" s="1"/>
    </row>
    <row r="15" spans="2:2" ht="114.75" x14ac:dyDescent="0.2">
      <c r="B15" s="1" t="s">
        <v>41</v>
      </c>
    </row>
    <row r="16" spans="2:2" x14ac:dyDescent="0.2">
      <c r="B16" s="1"/>
    </row>
    <row r="17" spans="2:2" ht="25.5" customHeight="1" x14ac:dyDescent="0.2">
      <c r="B17" s="1" t="s">
        <v>42</v>
      </c>
    </row>
    <row r="19" spans="2:2" ht="25.5" x14ac:dyDescent="0.2">
      <c r="B19" s="1" t="s">
        <v>43</v>
      </c>
    </row>
    <row r="21" spans="2:2" ht="25.5" x14ac:dyDescent="0.2">
      <c r="B21" s="4" t="s">
        <v>44</v>
      </c>
    </row>
    <row r="22" spans="2:2" x14ac:dyDescent="0.2">
      <c r="B22" s="4"/>
    </row>
    <row r="23" spans="2:2" ht="38.25" x14ac:dyDescent="0.2">
      <c r="B23" s="3" t="s">
        <v>45</v>
      </c>
    </row>
    <row r="24" spans="2:2" x14ac:dyDescent="0.2">
      <c r="B24" s="4"/>
    </row>
    <row r="25" spans="2:2" ht="38.1" customHeight="1" x14ac:dyDescent="0.2">
      <c r="B25" s="1" t="s">
        <v>46</v>
      </c>
    </row>
    <row r="27" spans="2:2" ht="63.75" x14ac:dyDescent="0.2">
      <c r="B27" s="1" t="s">
        <v>47</v>
      </c>
    </row>
    <row r="29" spans="2:2" x14ac:dyDescent="0.2">
      <c r="B29" s="2" t="s">
        <v>48</v>
      </c>
    </row>
    <row r="30" spans="2:2" x14ac:dyDescent="0.2">
      <c r="B30" s="1" t="s">
        <v>49</v>
      </c>
    </row>
    <row r="31" spans="2:2" x14ac:dyDescent="0.2">
      <c r="B31" s="1" t="s">
        <v>50</v>
      </c>
    </row>
    <row r="32" spans="2:2" x14ac:dyDescent="0.2">
      <c r="B32" s="1" t="s">
        <v>51</v>
      </c>
    </row>
    <row r="33" spans="2:2" x14ac:dyDescent="0.2">
      <c r="B33" s="1" t="s">
        <v>52</v>
      </c>
    </row>
    <row r="35" spans="2:2" ht="63.75" x14ac:dyDescent="0.2">
      <c r="B35" s="46" t="s">
        <v>53</v>
      </c>
    </row>
  </sheetData>
  <sheetProtection algorithmName="SHA-512" hashValue="SH2hNumv1c7JBBvor24010UBNRzIHQuFl1yjmQ6D838JP4rUpignb6fOuTmAbSGGWzyDbtFvW07V06Je6bv4OA==" saltValue="+vtPmGfbc2/tWNKBKkI9+A==" spinCount="100000" sheet="1" objects="1" scenarios="1"/>
  <phoneticPr fontId="1" type="noConversion"/>
  <pageMargins left="0.75" right="0.75" top="1" bottom="1" header="0.5" footer="0.5"/>
  <pageSetup paperSize="9" scale="9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2d6d1f-80b6-4df1-8776-b89d1f0f5fdd">
      <Terms xmlns="http://schemas.microsoft.com/office/infopath/2007/PartnerControls"/>
    </lcf76f155ced4ddcb4097134ff3c332f>
    <TaxCatchAll xmlns="ebe9c093-7258-400c-b57b-15ad3d75e46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600A6BD31C9841AD3DB477BD8162A1" ma:contentTypeVersion="16" ma:contentTypeDescription="Create a new document." ma:contentTypeScope="" ma:versionID="c7c6d298da96507eb3dc7d81dbdb6631">
  <xsd:schema xmlns:xsd="http://www.w3.org/2001/XMLSchema" xmlns:xs="http://www.w3.org/2001/XMLSchema" xmlns:p="http://schemas.microsoft.com/office/2006/metadata/properties" xmlns:ns2="612d6d1f-80b6-4df1-8776-b89d1f0f5fdd" xmlns:ns3="ebe9c093-7258-400c-b57b-15ad3d75e464" targetNamespace="http://schemas.microsoft.com/office/2006/metadata/properties" ma:root="true" ma:fieldsID="15f5355337f575a714d906a41ad88099" ns2:_="" ns3:_="">
    <xsd:import namespace="612d6d1f-80b6-4df1-8776-b89d1f0f5fdd"/>
    <xsd:import namespace="ebe9c093-7258-400c-b57b-15ad3d75e4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2d6d1f-80b6-4df1-8776-b89d1f0f5f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fe3910d-ab50-4242-942f-840934c91a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e9c093-7258-400c-b57b-15ad3d75e46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2e55877-1bb6-4f57-860b-56ca838e6318}" ma:internalName="TaxCatchAll" ma:showField="CatchAllData" ma:web="ebe9c093-7258-400c-b57b-15ad3d75e4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D6747D-6BAF-44A1-B663-1A119F82F6C3}">
  <ds:schemaRefs>
    <ds:schemaRef ds:uri="http://purl.org/dc/terms/"/>
    <ds:schemaRef ds:uri="http://purl.org/dc/elements/1.1/"/>
    <ds:schemaRef ds:uri="http://www.w3.org/XML/1998/namespace"/>
    <ds:schemaRef ds:uri="612d6d1f-80b6-4df1-8776-b89d1f0f5fdd"/>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ebe9c093-7258-400c-b57b-15ad3d75e464"/>
    <ds:schemaRef ds:uri="http://schemas.microsoft.com/office/2006/metadata/properties"/>
  </ds:schemaRefs>
</ds:datastoreItem>
</file>

<file path=customXml/itemProps2.xml><?xml version="1.0" encoding="utf-8"?>
<ds:datastoreItem xmlns:ds="http://schemas.openxmlformats.org/officeDocument/2006/customXml" ds:itemID="{B212F9F4-612F-4E77-88B7-731F47D10183}">
  <ds:schemaRefs>
    <ds:schemaRef ds:uri="http://schemas.microsoft.com/sharepoint/v3/contenttype/forms"/>
  </ds:schemaRefs>
</ds:datastoreItem>
</file>

<file path=customXml/itemProps3.xml><?xml version="1.0" encoding="utf-8"?>
<ds:datastoreItem xmlns:ds="http://schemas.openxmlformats.org/officeDocument/2006/customXml" ds:itemID="{2A26846E-6929-4309-894D-4BA4AAFB9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2d6d1f-80b6-4df1-8776-b89d1f0f5fdd"/>
    <ds:schemaRef ds:uri="ebe9c093-7258-400c-b57b-15ad3d75e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LOB 2025 en verder</vt:lpstr>
      <vt:lpstr>Gebruiksaanwijzing</vt:lpstr>
      <vt:lpstr>Gebruiksaanwijzing!Afdrukbereik</vt:lpstr>
    </vt:vector>
  </TitlesOfParts>
  <Manager/>
  <Company>aedes vereniging van woningcorporaties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Joost Visser</dc:creator>
  <cp:keywords/>
  <dc:description/>
  <cp:lastModifiedBy>Margriet Pflug</cp:lastModifiedBy>
  <cp:revision/>
  <cp:lastPrinted>2025-04-08T09:08:55Z</cp:lastPrinted>
  <dcterms:created xsi:type="dcterms:W3CDTF">2010-05-11T09:37:32Z</dcterms:created>
  <dcterms:modified xsi:type="dcterms:W3CDTF">2025-04-09T09:18:29Z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0x01010017600A6BD31C9841AD3DB477BD8162A1</vt:lpwstr>
  </property>
  <property fmtid="{D5CDD505-2E9C-101B-9397-08002B2CF9AE}" pid="3" name="MediaServiceImageTags">
    <vt:lpwstr/>
  </property>
</Properties>
</file>